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INFORMACION FINANCIERA 1ER TRIMESTRE 2018\CTA_PUB_DIGITAL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7755" firstSheet="3" activeTab="1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E68" i="1"/>
  <c r="F63" i="1"/>
  <c r="E63" i="1"/>
  <c r="C47" i="1"/>
  <c r="B47" i="1"/>
  <c r="G138" i="6" l="1"/>
  <c r="G139" i="6"/>
  <c r="G140" i="6"/>
  <c r="U132" i="24" s="1"/>
  <c r="G141" i="6"/>
  <c r="U133" i="24" s="1"/>
  <c r="G142" i="6"/>
  <c r="G144" i="6"/>
  <c r="G145" i="6"/>
  <c r="U137" i="24" s="1"/>
  <c r="G137" i="6"/>
  <c r="U129" i="24" s="1"/>
  <c r="G63" i="6"/>
  <c r="U56" i="24" s="1"/>
  <c r="G64" i="6"/>
  <c r="G65" i="6"/>
  <c r="U58" i="24" s="1"/>
  <c r="G66" i="6"/>
  <c r="G67" i="6"/>
  <c r="U60" i="24" s="1"/>
  <c r="G69" i="6"/>
  <c r="U62" i="24" s="1"/>
  <c r="G70" i="6"/>
  <c r="B8" i="10"/>
  <c r="C6" i="23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19" i="7" s="1"/>
  <c r="U3" i="25" s="1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9" i="6"/>
  <c r="G152" i="6"/>
  <c r="G153" i="6"/>
  <c r="G154" i="6"/>
  <c r="U146" i="24" s="1"/>
  <c r="G155" i="6"/>
  <c r="U147" i="24" s="1"/>
  <c r="G156" i="6"/>
  <c r="G157" i="6"/>
  <c r="G151" i="6"/>
  <c r="G148" i="6"/>
  <c r="U140" i="24" s="1"/>
  <c r="G149" i="6"/>
  <c r="G147" i="6"/>
  <c r="G143" i="6"/>
  <c r="G135" i="6"/>
  <c r="G133" i="6" s="1"/>
  <c r="U125" i="24" s="1"/>
  <c r="G136" i="6"/>
  <c r="G134" i="6"/>
  <c r="G125" i="6"/>
  <c r="U117" i="24" s="1"/>
  <c r="G126" i="6"/>
  <c r="U118" i="24" s="1"/>
  <c r="G127" i="6"/>
  <c r="G128" i="6"/>
  <c r="G129" i="6"/>
  <c r="U121" i="24" s="1"/>
  <c r="G130" i="6"/>
  <c r="U122" i="24" s="1"/>
  <c r="G131" i="6"/>
  <c r="G132" i="6"/>
  <c r="G124" i="6"/>
  <c r="U116" i="24" s="1"/>
  <c r="G115" i="6"/>
  <c r="U107" i="24" s="1"/>
  <c r="G116" i="6"/>
  <c r="G117" i="6"/>
  <c r="G118" i="6"/>
  <c r="G119" i="6"/>
  <c r="U111" i="24" s="1"/>
  <c r="G120" i="6"/>
  <c r="G121" i="6"/>
  <c r="G122" i="6"/>
  <c r="U114" i="24" s="1"/>
  <c r="G114" i="6"/>
  <c r="U106" i="24" s="1"/>
  <c r="G105" i="6"/>
  <c r="G106" i="6"/>
  <c r="G107" i="6"/>
  <c r="G108" i="6"/>
  <c r="U100" i="24" s="1"/>
  <c r="G109" i="6"/>
  <c r="G110" i="6"/>
  <c r="G111" i="6"/>
  <c r="G112" i="6"/>
  <c r="U104" i="24" s="1"/>
  <c r="G104" i="6"/>
  <c r="G95" i="6"/>
  <c r="G96" i="6"/>
  <c r="G97" i="6"/>
  <c r="G98" i="6"/>
  <c r="G99" i="6"/>
  <c r="G100" i="6"/>
  <c r="U92" i="24" s="1"/>
  <c r="G101" i="6"/>
  <c r="U93" i="24" s="1"/>
  <c r="G102" i="6"/>
  <c r="G94" i="6"/>
  <c r="G87" i="6"/>
  <c r="G88" i="6"/>
  <c r="U80" i="24" s="1"/>
  <c r="G89" i="6"/>
  <c r="G90" i="6"/>
  <c r="G91" i="6"/>
  <c r="G92" i="6"/>
  <c r="U84" i="24" s="1"/>
  <c r="G86" i="6"/>
  <c r="G77" i="6"/>
  <c r="U70" i="24" s="1"/>
  <c r="G78" i="6"/>
  <c r="U71" i="24" s="1"/>
  <c r="G79" i="6"/>
  <c r="G80" i="6"/>
  <c r="G81" i="6"/>
  <c r="G82" i="6"/>
  <c r="U75" i="24" s="1"/>
  <c r="G76" i="6"/>
  <c r="G75" i="6" s="1"/>
  <c r="U68" i="24" s="1"/>
  <c r="G73" i="6"/>
  <c r="G74" i="6"/>
  <c r="U67" i="24" s="1"/>
  <c r="G72" i="6"/>
  <c r="G68" i="6"/>
  <c r="U61" i="24" s="1"/>
  <c r="G60" i="6"/>
  <c r="G61" i="6"/>
  <c r="U54" i="24" s="1"/>
  <c r="G59" i="6"/>
  <c r="G50" i="6"/>
  <c r="U43" i="24" s="1"/>
  <c r="G51" i="6"/>
  <c r="G52" i="6"/>
  <c r="U45" i="24" s="1"/>
  <c r="G53" i="6"/>
  <c r="G54" i="6"/>
  <c r="U47" i="24" s="1"/>
  <c r="G55" i="6"/>
  <c r="U48" i="24" s="1"/>
  <c r="G56" i="6"/>
  <c r="G57" i="6"/>
  <c r="G49" i="6"/>
  <c r="G40" i="6"/>
  <c r="U33" i="24" s="1"/>
  <c r="G41" i="6"/>
  <c r="U34" i="24" s="1"/>
  <c r="G42" i="6"/>
  <c r="G43" i="6"/>
  <c r="U36" i="24" s="1"/>
  <c r="G44" i="6"/>
  <c r="U37" i="24" s="1"/>
  <c r="G45" i="6"/>
  <c r="G46" i="6"/>
  <c r="G47" i="6"/>
  <c r="G39" i="6"/>
  <c r="G30" i="6"/>
  <c r="G31" i="6"/>
  <c r="G32" i="6"/>
  <c r="U25" i="24" s="1"/>
  <c r="G33" i="6"/>
  <c r="U26" i="24" s="1"/>
  <c r="G34" i="6"/>
  <c r="G35" i="6"/>
  <c r="G36" i="6"/>
  <c r="U29" i="24" s="1"/>
  <c r="G37" i="6"/>
  <c r="U30" i="24" s="1"/>
  <c r="G29" i="6"/>
  <c r="U22" i="24" s="1"/>
  <c r="G20" i="6"/>
  <c r="G21" i="6"/>
  <c r="G22" i="6"/>
  <c r="G23" i="6"/>
  <c r="U16" i="24" s="1"/>
  <c r="G24" i="6"/>
  <c r="G25" i="6"/>
  <c r="U18" i="24" s="1"/>
  <c r="G26" i="6"/>
  <c r="U19" i="24" s="1"/>
  <c r="G27" i="6"/>
  <c r="G19" i="6"/>
  <c r="G11" i="6"/>
  <c r="B7" i="13"/>
  <c r="G12" i="6"/>
  <c r="U5" i="24" s="1"/>
  <c r="G13" i="6"/>
  <c r="G14" i="6"/>
  <c r="U7" i="24" s="1"/>
  <c r="G15" i="6"/>
  <c r="G16" i="6"/>
  <c r="G17" i="6"/>
  <c r="G9" i="5"/>
  <c r="U3" i="20" s="1"/>
  <c r="G10" i="5"/>
  <c r="G11" i="5"/>
  <c r="G12" i="5"/>
  <c r="G13" i="5"/>
  <c r="U7" i="20" s="1"/>
  <c r="G14" i="5"/>
  <c r="G15" i="5"/>
  <c r="G17" i="5"/>
  <c r="G18" i="5"/>
  <c r="U12" i="20" s="1"/>
  <c r="G19" i="5"/>
  <c r="G20" i="5"/>
  <c r="G21" i="5"/>
  <c r="G22" i="5"/>
  <c r="G23" i="5"/>
  <c r="G24" i="5"/>
  <c r="G25" i="5"/>
  <c r="G26" i="5"/>
  <c r="U20" i="20" s="1"/>
  <c r="G27" i="5"/>
  <c r="G29" i="5"/>
  <c r="G30" i="5"/>
  <c r="G31" i="5"/>
  <c r="U25" i="20" s="1"/>
  <c r="G32" i="5"/>
  <c r="G33" i="5"/>
  <c r="G34" i="5"/>
  <c r="G36" i="5"/>
  <c r="G35" i="5" s="1"/>
  <c r="U29" i="20" s="1"/>
  <c r="G38" i="5"/>
  <c r="G39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F9" i="7"/>
  <c r="F19" i="7"/>
  <c r="T3" i="25" s="1"/>
  <c r="E9" i="7"/>
  <c r="E19" i="7"/>
  <c r="S3" i="25" s="1"/>
  <c r="D9" i="7"/>
  <c r="D19" i="7"/>
  <c r="R3" i="25" s="1"/>
  <c r="C9" i="7"/>
  <c r="C19" i="7"/>
  <c r="C29" i="7" s="1"/>
  <c r="Q4" i="25" s="1"/>
  <c r="B9" i="7"/>
  <c r="B19" i="7"/>
  <c r="P3" i="25" s="1"/>
  <c r="A3" i="25"/>
  <c r="A4" i="25"/>
  <c r="A2" i="25"/>
  <c r="A87" i="24"/>
  <c r="C84" i="6"/>
  <c r="Q76" i="24" s="1"/>
  <c r="D84" i="6"/>
  <c r="R76" i="24" s="1"/>
  <c r="E84" i="6"/>
  <c r="S76" i="24" s="1"/>
  <c r="F84" i="6"/>
  <c r="T76" i="24" s="1"/>
  <c r="G123" i="6"/>
  <c r="U115" i="24" s="1"/>
  <c r="Q77" i="24"/>
  <c r="R77" i="24"/>
  <c r="S77" i="24"/>
  <c r="T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5" i="24"/>
  <c r="R85" i="24"/>
  <c r="S85" i="24"/>
  <c r="T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5" i="24"/>
  <c r="R95" i="24"/>
  <c r="S95" i="24"/>
  <c r="T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Q105" i="24"/>
  <c r="R105" i="24"/>
  <c r="S105" i="24"/>
  <c r="T105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Q115" i="24"/>
  <c r="R115" i="24"/>
  <c r="S115" i="24"/>
  <c r="T115" i="24"/>
  <c r="Q116" i="24"/>
  <c r="R116" i="24"/>
  <c r="S116" i="24"/>
  <c r="T116" i="24"/>
  <c r="Q117" i="24"/>
  <c r="R117" i="24"/>
  <c r="S117" i="24"/>
  <c r="T117" i="24"/>
  <c r="Q118" i="24"/>
  <c r="R118" i="24"/>
  <c r="S118" i="24"/>
  <c r="T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Q122" i="24"/>
  <c r="R122" i="24"/>
  <c r="S122" i="24"/>
  <c r="T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U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Q138" i="24"/>
  <c r="R138" i="24"/>
  <c r="S138" i="24"/>
  <c r="T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U141" i="24"/>
  <c r="Q142" i="24"/>
  <c r="R142" i="24"/>
  <c r="S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U149" i="24"/>
  <c r="C9" i="6"/>
  <c r="Q2" i="24" s="1"/>
  <c r="D9" i="6"/>
  <c r="D159" i="6" s="1"/>
  <c r="R150" i="24" s="1"/>
  <c r="E9" i="6"/>
  <c r="E159" i="6" s="1"/>
  <c r="S150" i="24" s="1"/>
  <c r="F9" i="6"/>
  <c r="G38" i="6"/>
  <c r="U31" i="24" s="1"/>
  <c r="B84" i="6"/>
  <c r="B159" i="6" s="1"/>
  <c r="P150" i="24" s="1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S2" i="24"/>
  <c r="T2" i="24"/>
  <c r="Q3" i="24"/>
  <c r="R3" i="24"/>
  <c r="S3" i="24"/>
  <c r="T3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Q17" i="24"/>
  <c r="R17" i="24"/>
  <c r="S17" i="24"/>
  <c r="T17" i="24"/>
  <c r="U17" i="24"/>
  <c r="Q18" i="24"/>
  <c r="R18" i="24"/>
  <c r="S18" i="24"/>
  <c r="T18" i="24"/>
  <c r="Q19" i="24"/>
  <c r="R19" i="24"/>
  <c r="S19" i="24"/>
  <c r="T19" i="24"/>
  <c r="Q20" i="24"/>
  <c r="R20" i="24"/>
  <c r="S20" i="24"/>
  <c r="T20" i="24"/>
  <c r="U20" i="24"/>
  <c r="Q21" i="24"/>
  <c r="R21" i="24"/>
  <c r="S21" i="24"/>
  <c r="T21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Q31" i="24"/>
  <c r="R31" i="24"/>
  <c r="S31" i="24"/>
  <c r="T31" i="24"/>
  <c r="Q32" i="24"/>
  <c r="R32" i="24"/>
  <c r="S32" i="24"/>
  <c r="T32" i="24"/>
  <c r="U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Q55" i="24"/>
  <c r="R55" i="24"/>
  <c r="S55" i="24"/>
  <c r="T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U63" i="24"/>
  <c r="Q64" i="24"/>
  <c r="R64" i="24"/>
  <c r="S64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Q68" i="24"/>
  <c r="R68" i="24"/>
  <c r="S68" i="24"/>
  <c r="T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4" i="20"/>
  <c r="U5" i="20"/>
  <c r="U6" i="20"/>
  <c r="U8" i="20"/>
  <c r="U9" i="20"/>
  <c r="U11" i="20"/>
  <c r="U13" i="20"/>
  <c r="U14" i="20"/>
  <c r="U15" i="20"/>
  <c r="U16" i="20"/>
  <c r="U17" i="20"/>
  <c r="U18" i="20"/>
  <c r="U19" i="20"/>
  <c r="U21" i="20"/>
  <c r="U23" i="20"/>
  <c r="U24" i="20"/>
  <c r="U26" i="20"/>
  <c r="U27" i="20"/>
  <c r="U28" i="20"/>
  <c r="U32" i="20"/>
  <c r="U33" i="20"/>
  <c r="G46" i="5"/>
  <c r="U38" i="20" s="1"/>
  <c r="G47" i="5"/>
  <c r="G48" i="5"/>
  <c r="G49" i="5"/>
  <c r="U41" i="20" s="1"/>
  <c r="G50" i="5"/>
  <c r="G51" i="5"/>
  <c r="U43" i="20" s="1"/>
  <c r="G52" i="5"/>
  <c r="G53" i="5"/>
  <c r="U40" i="20"/>
  <c r="U42" i="20"/>
  <c r="U44" i="20"/>
  <c r="U45" i="20"/>
  <c r="G55" i="5"/>
  <c r="G56" i="5"/>
  <c r="G57" i="5"/>
  <c r="G58" i="5"/>
  <c r="U47" i="20"/>
  <c r="U48" i="20"/>
  <c r="U49" i="20"/>
  <c r="U50" i="20"/>
  <c r="G60" i="5"/>
  <c r="G61" i="5"/>
  <c r="U53" i="20" s="1"/>
  <c r="U52" i="20"/>
  <c r="G62" i="5"/>
  <c r="U54" i="20" s="1"/>
  <c r="G63" i="5"/>
  <c r="U55" i="20"/>
  <c r="G67" i="5"/>
  <c r="U57" i="20" s="1"/>
  <c r="U58" i="20"/>
  <c r="G73" i="5"/>
  <c r="U60" i="20" s="1"/>
  <c r="G74" i="5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Q10" i="20"/>
  <c r="R10" i="20"/>
  <c r="S10" i="20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Q22" i="20"/>
  <c r="R22" i="20"/>
  <c r="S22" i="20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Q31" i="20"/>
  <c r="R31" i="20"/>
  <c r="S31" i="20"/>
  <c r="T31" i="20"/>
  <c r="Q32" i="20"/>
  <c r="R32" i="20"/>
  <c r="S32" i="20"/>
  <c r="T32" i="20"/>
  <c r="Q33" i="20"/>
  <c r="R33" i="20"/>
  <c r="S33" i="20"/>
  <c r="T33" i="20"/>
  <c r="F41" i="5"/>
  <c r="T34" i="20" s="1"/>
  <c r="Q37" i="20"/>
  <c r="R37" i="20"/>
  <c r="E45" i="5"/>
  <c r="S37" i="20" s="1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R46" i="20"/>
  <c r="S46" i="20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Q51" i="20"/>
  <c r="R51" i="20"/>
  <c r="S51" i="20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D65" i="5"/>
  <c r="R56" i="20" s="1"/>
  <c r="E65" i="5"/>
  <c r="S56" i="20" s="1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65" i="5"/>
  <c r="P56" i="20" s="1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41" i="5"/>
  <c r="P34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Y4" i="17" s="1"/>
  <c r="J14" i="3"/>
  <c r="X4" i="17" s="1"/>
  <c r="I14" i="3"/>
  <c r="I8" i="3"/>
  <c r="I20" i="3" s="1"/>
  <c r="W5" i="17" s="1"/>
  <c r="H14" i="3"/>
  <c r="G14" i="3"/>
  <c r="E14" i="3"/>
  <c r="K8" i="3"/>
  <c r="J8" i="3"/>
  <c r="H8" i="3"/>
  <c r="H20" i="3"/>
  <c r="V5" i="17" s="1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C27" i="2"/>
  <c r="Q15" i="16" s="1"/>
  <c r="B41" i="2"/>
  <c r="P17" i="16" s="1"/>
  <c r="B27" i="2"/>
  <c r="H22" i="2"/>
  <c r="V14" i="16" s="1"/>
  <c r="G22" i="2"/>
  <c r="U14" i="16" s="1"/>
  <c r="F22" i="2"/>
  <c r="E22" i="2"/>
  <c r="D22" i="2"/>
  <c r="R14" i="16" s="1"/>
  <c r="C22" i="2"/>
  <c r="Q14" i="16" s="1"/>
  <c r="B22" i="2"/>
  <c r="P14" i="16" s="1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B63" i="4"/>
  <c r="B55" i="4"/>
  <c r="B53" i="4"/>
  <c r="P30" i="18" s="1"/>
  <c r="B49" i="4"/>
  <c r="B48" i="4"/>
  <c r="B37" i="4"/>
  <c r="B44" i="4"/>
  <c r="B11" i="4" s="1"/>
  <c r="B29" i="4"/>
  <c r="B17" i="4"/>
  <c r="B13" i="4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3" i="18"/>
  <c r="P34" i="18"/>
  <c r="P35" i="18"/>
  <c r="P32" i="18"/>
  <c r="P27" i="18"/>
  <c r="P28" i="18"/>
  <c r="P29" i="18"/>
  <c r="P26" i="18"/>
  <c r="P20" i="18"/>
  <c r="P21" i="18"/>
  <c r="P23" i="18"/>
  <c r="P24" i="18"/>
  <c r="P19" i="18"/>
  <c r="P16" i="18"/>
  <c r="P17" i="18"/>
  <c r="P15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F79" i="1"/>
  <c r="Q119" i="15" s="1"/>
  <c r="E47" i="1"/>
  <c r="E57" i="1"/>
  <c r="E59" i="1" s="1"/>
  <c r="E81" i="1" s="1"/>
  <c r="P120" i="15" s="1"/>
  <c r="E79" i="1"/>
  <c r="P119" i="15" s="1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62" i="1"/>
  <c r="Q54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D68" i="4"/>
  <c r="C64" i="4"/>
  <c r="D64" i="4"/>
  <c r="R33" i="18" s="1"/>
  <c r="C63" i="4"/>
  <c r="D63" i="4"/>
  <c r="C48" i="4"/>
  <c r="C55" i="4"/>
  <c r="D55" i="4"/>
  <c r="C53" i="4"/>
  <c r="Q30" i="18" s="1"/>
  <c r="D53" i="4"/>
  <c r="R30" i="18" s="1"/>
  <c r="D48" i="4"/>
  <c r="C49" i="4"/>
  <c r="D49" i="4"/>
  <c r="R27" i="18" s="1"/>
  <c r="C29" i="4"/>
  <c r="Q15" i="18" s="1"/>
  <c r="D29" i="4"/>
  <c r="R15" i="18" s="1"/>
  <c r="C40" i="4"/>
  <c r="D40" i="4"/>
  <c r="R22" i="18" s="1"/>
  <c r="C37" i="4"/>
  <c r="D37" i="4"/>
  <c r="C17" i="4"/>
  <c r="C13" i="4"/>
  <c r="D13" i="4"/>
  <c r="U4" i="17"/>
  <c r="W4" i="17"/>
  <c r="V4" i="17"/>
  <c r="X3" i="17"/>
  <c r="S4" i="17"/>
  <c r="S17" i="16"/>
  <c r="R15" i="16"/>
  <c r="P15" i="16"/>
  <c r="Q8" i="16"/>
  <c r="R8" i="16"/>
  <c r="S8" i="16"/>
  <c r="T8" i="16"/>
  <c r="V8" i="16"/>
  <c r="P8" i="16"/>
  <c r="Q4" i="16"/>
  <c r="R4" i="16"/>
  <c r="S4" i="16"/>
  <c r="T4" i="16"/>
  <c r="U4" i="16"/>
  <c r="V4" i="16"/>
  <c r="P4" i="16"/>
  <c r="P4" i="15"/>
  <c r="Q6" i="18"/>
  <c r="R32" i="18"/>
  <c r="R36" i="18"/>
  <c r="Q9" i="18"/>
  <c r="Q22" i="18"/>
  <c r="Q27" i="18"/>
  <c r="R31" i="18"/>
  <c r="Q32" i="18"/>
  <c r="Q36" i="18"/>
  <c r="R19" i="18"/>
  <c r="Q31" i="18"/>
  <c r="Q19" i="18"/>
  <c r="Q33" i="18"/>
  <c r="G8" i="2"/>
  <c r="G20" i="2" s="1"/>
  <c r="U13" i="16" s="1"/>
  <c r="U8" i="16"/>
  <c r="S14" i="16"/>
  <c r="T14" i="16"/>
  <c r="B8" i="2"/>
  <c r="B20" i="2" s="1"/>
  <c r="P13" i="16" s="1"/>
  <c r="E8" i="2"/>
  <c r="E20" i="2" s="1"/>
  <c r="S13" i="16" s="1"/>
  <c r="D8" i="2"/>
  <c r="R3" i="16" s="1"/>
  <c r="H8" i="2"/>
  <c r="H20" i="2" s="1"/>
  <c r="V13" i="16" s="1"/>
  <c r="F8" i="2"/>
  <c r="F20" i="2" s="1"/>
  <c r="T13" i="16" s="1"/>
  <c r="C8" i="2"/>
  <c r="C20" i="2" s="1"/>
  <c r="Q13" i="16" s="1"/>
  <c r="F47" i="1"/>
  <c r="F59" i="1" s="1"/>
  <c r="Q67" i="15"/>
  <c r="Q3" i="16"/>
  <c r="V3" i="17"/>
  <c r="U3" i="17"/>
  <c r="P2" i="25"/>
  <c r="Q2" i="25"/>
  <c r="F29" i="7" l="1"/>
  <c r="T4" i="25" s="1"/>
  <c r="E29" i="7"/>
  <c r="S4" i="25" s="1"/>
  <c r="G29" i="7"/>
  <c r="U4" i="25" s="1"/>
  <c r="D29" i="7"/>
  <c r="R4" i="25" s="1"/>
  <c r="Q3" i="25"/>
  <c r="B29" i="7"/>
  <c r="P4" i="25" s="1"/>
  <c r="S2" i="25"/>
  <c r="U2" i="25"/>
  <c r="R2" i="25"/>
  <c r="T2" i="25"/>
  <c r="F159" i="6"/>
  <c r="T150" i="24" s="1"/>
  <c r="G93" i="6"/>
  <c r="U85" i="24" s="1"/>
  <c r="U127" i="24"/>
  <c r="G146" i="6"/>
  <c r="U138" i="24" s="1"/>
  <c r="U77" i="24"/>
  <c r="G103" i="6"/>
  <c r="U95" i="24" s="1"/>
  <c r="G113" i="6"/>
  <c r="U105" i="24" s="1"/>
  <c r="G150" i="6"/>
  <c r="U142" i="24" s="1"/>
  <c r="G84" i="6"/>
  <c r="U76" i="24" s="1"/>
  <c r="U110" i="24"/>
  <c r="U88" i="24"/>
  <c r="U3" i="24"/>
  <c r="G71" i="6"/>
  <c r="U64" i="24" s="1"/>
  <c r="G18" i="6"/>
  <c r="G58" i="6"/>
  <c r="U51" i="24" s="1"/>
  <c r="U53" i="24"/>
  <c r="G48" i="6"/>
  <c r="U41" i="24" s="1"/>
  <c r="G62" i="6"/>
  <c r="U55" i="24" s="1"/>
  <c r="G28" i="6"/>
  <c r="U21" i="24" s="1"/>
  <c r="U42" i="24"/>
  <c r="R2" i="24"/>
  <c r="U11" i="24"/>
  <c r="U15" i="24"/>
  <c r="P76" i="24"/>
  <c r="C159" i="6"/>
  <c r="Q150" i="24" s="1"/>
  <c r="G75" i="5"/>
  <c r="U62" i="20" s="1"/>
  <c r="U61" i="20"/>
  <c r="C65" i="5"/>
  <c r="Q56" i="20" s="1"/>
  <c r="Q46" i="20"/>
  <c r="G59" i="5"/>
  <c r="U51" i="20" s="1"/>
  <c r="G54" i="5"/>
  <c r="U46" i="20" s="1"/>
  <c r="G45" i="5"/>
  <c r="U37" i="20" s="1"/>
  <c r="U39" i="20"/>
  <c r="G37" i="5"/>
  <c r="U31" i="20" s="1"/>
  <c r="U30" i="20"/>
  <c r="F70" i="5"/>
  <c r="E41" i="5"/>
  <c r="D41" i="5"/>
  <c r="C41" i="5"/>
  <c r="Q34" i="20" s="1"/>
  <c r="G28" i="5"/>
  <c r="U22" i="20" s="1"/>
  <c r="G16" i="5"/>
  <c r="U10" i="20" s="1"/>
  <c r="B70" i="5"/>
  <c r="D44" i="4"/>
  <c r="D11" i="4" s="1"/>
  <c r="D8" i="4"/>
  <c r="R2" i="18" s="1"/>
  <c r="R5" i="18"/>
  <c r="C44" i="4"/>
  <c r="Q25" i="18"/>
  <c r="C11" i="4"/>
  <c r="B8" i="4"/>
  <c r="P2" i="18" s="1"/>
  <c r="P5" i="18"/>
  <c r="P25" i="18"/>
  <c r="D57" i="4"/>
  <c r="D59" i="4" s="1"/>
  <c r="R26" i="18"/>
  <c r="R6" i="18"/>
  <c r="D72" i="4"/>
  <c r="C72" i="4"/>
  <c r="C74" i="4" s="1"/>
  <c r="Q39" i="18" s="1"/>
  <c r="C57" i="4"/>
  <c r="C59" i="4" s="1"/>
  <c r="Q26" i="18"/>
  <c r="B72" i="4"/>
  <c r="P38" i="18" s="1"/>
  <c r="B57" i="4"/>
  <c r="B59" i="4" s="1"/>
  <c r="B74" i="4"/>
  <c r="P39" i="18" s="1"/>
  <c r="W3" i="17"/>
  <c r="K20" i="3"/>
  <c r="Y5" i="17" s="1"/>
  <c r="Y3" i="17"/>
  <c r="E20" i="3"/>
  <c r="S5" i="17" s="1"/>
  <c r="V3" i="16"/>
  <c r="U3" i="16"/>
  <c r="T3" i="16"/>
  <c r="S3" i="16"/>
  <c r="D20" i="2"/>
  <c r="R13" i="16" s="1"/>
  <c r="P3" i="16"/>
  <c r="P103" i="15"/>
  <c r="Q104" i="15"/>
  <c r="F81" i="1"/>
  <c r="Q120" i="15" s="1"/>
  <c r="Q95" i="15"/>
  <c r="P104" i="15"/>
  <c r="B62" i="1"/>
  <c r="P54" i="15" s="1"/>
  <c r="Q42" i="15"/>
  <c r="P42" i="15"/>
  <c r="G9" i="6" l="1"/>
  <c r="U2" i="24" s="1"/>
  <c r="G159" i="6"/>
  <c r="U150" i="24" s="1"/>
  <c r="G65" i="5"/>
  <c r="U56" i="20" s="1"/>
  <c r="S34" i="20"/>
  <c r="E70" i="5"/>
  <c r="R34" i="20"/>
  <c r="D70" i="5"/>
  <c r="C70" i="5"/>
  <c r="G41" i="5"/>
  <c r="U34" i="20" s="1"/>
  <c r="R25" i="18"/>
  <c r="D21" i="4"/>
  <c r="D23" i="4" s="1"/>
  <c r="R13" i="18" s="1"/>
  <c r="C8" i="4"/>
  <c r="Q5" i="18"/>
  <c r="B21" i="4"/>
  <c r="R12" i="18"/>
  <c r="D25" i="4"/>
  <c r="R14" i="18" s="1"/>
  <c r="R38" i="18"/>
  <c r="D74" i="4"/>
  <c r="R39" i="18" s="1"/>
  <c r="Q38" i="18"/>
  <c r="G42" i="5" l="1"/>
  <c r="U35" i="20" s="1"/>
  <c r="G70" i="5"/>
  <c r="Q2" i="18"/>
  <c r="C21" i="4"/>
  <c r="P12" i="18"/>
  <c r="B23" i="4"/>
  <c r="D33" i="4"/>
  <c r="R18" i="18" s="1"/>
  <c r="C23" i="4" l="1"/>
  <c r="Q12" i="18"/>
  <c r="B25" i="4"/>
  <c r="P13" i="18"/>
  <c r="C25" i="4" l="1"/>
  <c r="Q13" i="18"/>
  <c r="B33" i="4"/>
  <c r="P18" i="18" s="1"/>
  <c r="P14" i="18"/>
  <c r="Q14" i="18" l="1"/>
  <c r="C33" i="4"/>
  <c r="Q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<sst xmlns="http://schemas.openxmlformats.org/spreadsheetml/2006/main" count="4243" uniqueCount="3305">
  <si>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</si>
  <si>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</si>
  <si>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</si>
  <si>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</si>
  <si>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</si>
  <si>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</si>
  <si>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</si>
  <si>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</si>
  <si>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</si>
  <si>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</si>
  <si>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</si>
  <si>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</si>
  <si>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</si>
  <si>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</si>
  <si>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</si>
  <si>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</si>
  <si>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</si>
  <si>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</si>
  <si>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</si>
  <si>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</si>
  <si>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</si>
  <si>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</si>
  <si>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</si>
  <si>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</si>
  <si>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</si>
  <si>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</si>
  <si>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</si>
  <si>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</si>
  <si>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</si>
  <si>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</si>
  <si>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</si>
  <si>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</si>
  <si>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</si>
  <si>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</si>
  <si>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</si>
  <si>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</si>
  <si>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</si>
  <si>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</si>
  <si>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</si>
  <si>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</si>
  <si>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</si>
  <si>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</si>
  <si>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</si>
  <si>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</si>
  <si>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</si>
  <si>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</si>
  <si>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</si>
  <si>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</si>
  <si>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</si>
  <si>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</si>
  <si>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</si>
  <si>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</si>
  <si>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</si>
  <si>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</si>
  <si>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</si>
  <si>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</si>
  <si>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</si>
  <si>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</si>
  <si>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</si>
  <si>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</si>
  <si>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</si>
  <si>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</si>
  <si>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</si>
  <si>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</si>
  <si>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</si>
  <si>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</si>
  <si>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</si>
  <si>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</si>
  <si>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</si>
  <si>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</si>
  <si>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</si>
  <si>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</si>
  <si>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</si>
  <si>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</si>
  <si>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</si>
  <si>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</si>
  <si>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</si>
  <si>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</si>
  <si>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</si>
  <si>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</si>
  <si>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</si>
  <si>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</si>
  <si>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</si>
  <si>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</si>
  <si>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</si>
  <si>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</si>
  <si>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</si>
  <si>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</si>
  <si>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</si>
  <si>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</si>
  <si>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</si>
  <si>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</si>
  <si>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</si>
  <si>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</si>
  <si>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</si>
  <si>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</si>
  <si>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</si>
  <si>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</si>
  <si>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</si>
  <si>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</si>
  <si>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</si>
  <si>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</si>
  <si>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</si>
  <si>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</si>
  <si>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</si>
  <si>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</si>
  <si>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</si>
  <si>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</si>
  <si>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</si>
  <si>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</si>
  <si>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</si>
  <si>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</si>
  <si>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</si>
  <si>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</si>
  <si>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</si>
  <si>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</si>
  <si>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</si>
  <si>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</si>
  <si>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</si>
  <si>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</si>
  <si>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</si>
  <si>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</si>
  <si>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</si>
  <si>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</si>
  <si>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</si>
  <si>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</si>
  <si>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</si>
  <si>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</si>
  <si>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</si>
  <si>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</si>
  <si>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</si>
  <si>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</si>
  <si>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</si>
  <si>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</si>
  <si>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</si>
  <si>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</si>
  <si>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</si>
  <si>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</si>
  <si>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</si>
  <si>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</si>
  <si>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</si>
  <si>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</si>
  <si>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</si>
  <si>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</si>
  <si>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</si>
  <si>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</si>
  <si>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</si>
  <si>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</si>
  <si>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</si>
  <si>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</si>
  <si>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</si>
  <si>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</si>
  <si>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</si>
  <si>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</si>
  <si>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</si>
  <si>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</si>
  <si>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</si>
  <si>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</si>
  <si>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</si>
  <si>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</si>
  <si>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</si>
  <si>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</si>
  <si>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</si>
  <si>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</si>
  <si>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</si>
  <si>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</si>
  <si>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</si>
  <si>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</si>
  <si>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</si>
  <si>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</si>
  <si>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</si>
  <si>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</si>
  <si>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</si>
  <si>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</si>
  <si>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</si>
  <si>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</si>
  <si>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</si>
  <si>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</si>
  <si>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</si>
  <si>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</si>
  <si>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</si>
  <si>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</si>
  <si>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</si>
  <si>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</si>
  <si>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</si>
  <si>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</si>
  <si>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</si>
  <si>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</si>
  <si>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</si>
  <si>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</si>
  <si>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</si>
  <si>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</si>
  <si>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</si>
  <si>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</si>
  <si>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</si>
  <si>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</si>
  <si>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</si>
  <si>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</si>
  <si>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</si>
  <si>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</si>
  <si>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</si>
  <si>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</si>
  <si>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</si>
  <si>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</si>
  <si>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</si>
  <si>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</si>
  <si>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</si>
  <si>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</si>
  <si>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</si>
  <si>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</si>
  <si>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</si>
  <si>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</si>
  <si>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</si>
  <si>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</si>
  <si>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</si>
  <si>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</si>
  <si>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</si>
  <si>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</si>
  <si>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</si>
  <si>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</si>
  <si>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</si>
  <si>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</si>
  <si>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</si>
  <si>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</si>
  <si>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</si>
  <si>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</si>
  <si>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</si>
  <si>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</si>
  <si>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</si>
  <si>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</si>
  <si>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</si>
  <si>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</si>
  <si>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</si>
  <si>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</si>
  <si>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</si>
  <si>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</si>
  <si>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</si>
  <si>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</si>
  <si>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</si>
  <si>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</si>
  <si>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</si>
  <si>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</si>
  <si>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</si>
  <si>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</si>
  <si>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</si>
  <si>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</si>
  <si>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</si>
  <si>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</si>
  <si>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</si>
  <si>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</si>
  <si>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</si>
  <si>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</si>
  <si>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</si>
  <si>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</si>
  <si>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</si>
  <si>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</si>
  <si>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</si>
  <si>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</si>
  <si>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</si>
  <si>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</si>
  <si>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</si>
  <si>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</si>
  <si>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</si>
  <si>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</si>
  <si>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</si>
  <si>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</si>
  <si>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</si>
  <si>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</si>
  <si>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</si>
  <si>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</si>
  <si>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</si>
  <si>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</si>
  <si>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</si>
  <si>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</si>
  <si>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</si>
  <si>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</si>
  <si>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</si>
  <si>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</si>
  <si>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</si>
  <si>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</si>
  <si>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</si>
  <si>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</si>
  <si>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</si>
  <si>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</si>
  <si>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</si>
  <si>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</si>
  <si>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</si>
  <si>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</si>
  <si>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</si>
  <si>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</si>
  <si>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</si>
  <si>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</si>
  <si>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</si>
  <si>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</si>
  <si>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</si>
  <si>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</si>
  <si>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</si>
  <si>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</si>
  <si>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</si>
  <si>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</si>
  <si>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</si>
  <si>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</si>
  <si>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</si>
  <si>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</si>
  <si>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</si>
  <si>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</si>
  <si>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</si>
  <si>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</si>
  <si>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</si>
  <si>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</si>
  <si>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</si>
  <si>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</si>
  <si>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</si>
  <si>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</si>
  <si>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</si>
  <si>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</si>
  <si>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</si>
  <si>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</si>
  <si>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</si>
  <si>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</si>
  <si>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</si>
  <si>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</si>
  <si>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</si>
  <si>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</si>
  <si>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</si>
  <si>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</si>
  <si>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</si>
  <si>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</si>
  <si>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</si>
  <si>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</si>
  <si>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</si>
  <si>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</si>
  <si>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</si>
  <si>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</si>
  <si>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</si>
  <si>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</si>
  <si>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</si>
  <si>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</si>
  <si>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</si>
  <si>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</si>
  <si>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</si>
  <si>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</si>
  <si>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</si>
  <si>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</si>
  <si>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</si>
  <si>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</si>
  <si>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</si>
  <si>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</si>
  <si>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</si>
  <si>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</si>
  <si>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</si>
  <si>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</si>
  <si>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</si>
  <si>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</si>
  <si>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</si>
  <si>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</si>
  <si>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</si>
  <si>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</si>
  <si>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</si>
  <si>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</si>
  <si>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</si>
  <si>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</si>
  <si>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</si>
  <si>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</si>
  <si>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</si>
  <si>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</si>
  <si>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</si>
  <si>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</si>
  <si>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</si>
  <si>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</si>
  <si>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</si>
  <si>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</si>
  <si>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</si>
  <si>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</si>
  <si>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</si>
  <si>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</si>
  <si>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</si>
  <si>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</si>
  <si>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</si>
  <si>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</si>
  <si>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</si>
  <si>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</si>
  <si>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</si>
  <si>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</si>
  <si>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</si>
  <si>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</si>
  <si>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</si>
  <si>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</si>
  <si>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</si>
  <si>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</si>
  <si>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</si>
  <si>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</si>
  <si>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</si>
  <si>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</si>
  <si>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</si>
  <si>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</si>
  <si>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</si>
  <si>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</si>
  <si>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</si>
  <si>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</si>
  <si>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</si>
  <si>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</si>
  <si>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</si>
  <si>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</si>
  <si>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</si>
  <si>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</si>
  <si>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</si>
  <si>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</si>
  <si>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</si>
  <si>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</si>
  <si>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</si>
  <si>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</si>
  <si>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</si>
  <si>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</si>
  <si>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</si>
  <si>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</si>
  <si>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</si>
  <si>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</si>
  <si>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</si>
  <si>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</si>
  <si>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</si>
  <si>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</si>
  <si>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</si>
  <si>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</si>
  <si>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</si>
  <si>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</si>
  <si>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</si>
  <si>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</si>
  <si>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</si>
  <si>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</si>
  <si>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</si>
  <si>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</si>
  <si>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</si>
  <si>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</si>
  <si>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</si>
  <si>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</si>
  <si>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</si>
  <si>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</si>
  <si>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</si>
  <si>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</si>
  <si>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</si>
  <si>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</si>
  <si>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</si>
  <si>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</si>
  <si>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</si>
  <si>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</si>
  <si>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</si>
  <si>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</si>
  <si>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</si>
  <si>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</si>
  <si>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</si>
  <si>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</si>
  <si>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</si>
  <si>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</si>
  <si>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</si>
  <si>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</si>
  <si>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</si>
  <si>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</si>
  <si>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</si>
  <si>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</si>
  <si>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</si>
  <si>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</si>
  <si>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</si>
  <si>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</si>
  <si>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</si>
  <si>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</si>
  <si>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</si>
  <si>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</si>
  <si>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</si>
  <si>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</si>
  <si>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</si>
  <si>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</si>
  <si>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</si>
  <si>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</si>
  <si>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</si>
  <si>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</si>
  <si>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</si>
  <si>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</si>
  <si>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</si>
  <si>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</si>
  <si>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</si>
  <si>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</si>
  <si>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</si>
  <si>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</si>
  <si>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</si>
  <si>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</si>
  <si>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</si>
  <si>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</si>
  <si>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</si>
  <si>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</si>
  <si>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</si>
  <si>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</si>
  <si>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</si>
  <si>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</si>
  <si>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</si>
  <si>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</si>
  <si>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</si>
  <si>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</si>
  <si>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</si>
  <si>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</si>
  <si>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</si>
  <si>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</si>
  <si>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</si>
  <si>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</si>
  <si>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</si>
  <si>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</si>
  <si>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</si>
  <si>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</si>
  <si>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</si>
  <si>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</si>
  <si>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</si>
  <si>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</si>
  <si>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</si>
  <si>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</si>
  <si>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</si>
  <si>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</si>
  <si>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</si>
  <si>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</si>
  <si>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</si>
  <si>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</si>
  <si>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</si>
  <si>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</si>
  <si>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</si>
  <si>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</si>
  <si>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</si>
  <si>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</si>
  <si>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</si>
  <si>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</si>
  <si>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</si>
  <si>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</si>
  <si>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</si>
  <si>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</si>
  <si>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</si>
  <si>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</si>
  <si>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</si>
  <si>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</si>
  <si>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</si>
  <si>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</si>
  <si>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</si>
  <si>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</si>
  <si>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</si>
  <si>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</si>
  <si>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</si>
  <si>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</si>
  <si>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</si>
  <si>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</si>
  <si>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</si>
  <si>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</si>
  <si>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</si>
  <si>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</si>
  <si>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</si>
  <si>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</si>
  <si>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</si>
  <si>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</si>
  <si>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</si>
  <si>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</si>
  <si>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</si>
  <si>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</si>
  <si>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</si>
  <si>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</si>
  <si>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</si>
  <si>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</si>
  <si>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</si>
  <si>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</si>
  <si>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</si>
  <si>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</si>
  <si>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</si>
  <si>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</si>
  <si>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</si>
  <si>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</si>
  <si>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</si>
  <si>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</si>
  <si>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</si>
  <si>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</si>
  <si>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</si>
  <si>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</si>
  <si>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</si>
  <si>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</si>
  <si>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</si>
  <si>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</si>
  <si>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</si>
  <si>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</si>
  <si>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</si>
  <si>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</si>
  <si>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</si>
  <si>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</si>
  <si>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</si>
  <si>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</si>
  <si>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</si>
  <si>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</si>
  <si>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</si>
  <si>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</si>
  <si>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</si>
  <si>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</si>
  <si>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</si>
  <si>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</si>
  <si>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</si>
  <si>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</si>
  <si>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</si>
  <si>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</si>
  <si>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</si>
  <si>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</si>
  <si>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</si>
  <si>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</si>
  <si>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</si>
  <si>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</si>
  <si>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</si>
  <si>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</si>
  <si>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</si>
  <si>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</si>
  <si>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</si>
  <si>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</si>
  <si>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</si>
  <si>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</si>
  <si>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</si>
  <si>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</si>
  <si>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</si>
  <si>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</si>
  <si>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</si>
  <si>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</si>
  <si>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</si>
  <si>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</si>
  <si>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</si>
  <si>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</si>
  <si>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</si>
  <si>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</si>
  <si>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</si>
  <si>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</si>
  <si>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</si>
  <si>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</si>
  <si>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</si>
  <si>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</si>
  <si>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</si>
  <si>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</si>
  <si>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</si>
  <si>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</si>
  <si>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</si>
  <si>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</si>
  <si>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</si>
  <si>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</si>
  <si>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</si>
  <si>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</si>
  <si>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</si>
  <si>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</si>
  <si>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</si>
  <si>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</si>
  <si>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</si>
  <si>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</si>
  <si>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</si>
  <si>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</si>
  <si>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</si>
  <si>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</si>
  <si>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</si>
  <si>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</si>
  <si>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</si>
  <si>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</si>
  <si>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</si>
  <si>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</si>
  <si>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</si>
  <si>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</si>
  <si>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</si>
  <si>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</si>
  <si>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</si>
  <si>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</si>
  <si>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</si>
  <si>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</si>
  <si>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</si>
  <si>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</si>
  <si>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</si>
  <si>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</si>
  <si>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</si>
  <si>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</si>
  <si>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</si>
  <si>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</si>
  <si>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</si>
  <si>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</si>
  <si>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</si>
  <si>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</si>
  <si>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</si>
  <si>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</si>
  <si>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</si>
  <si>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</si>
  <si>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</si>
  <si>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</si>
  <si>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</si>
  <si>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</si>
  <si>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</si>
  <si>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</si>
  <si>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</si>
  <si>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</si>
  <si>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</si>
  <si>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</si>
  <si>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</si>
  <si>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</si>
  <si>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</si>
  <si>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</si>
  <si>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</si>
  <si>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</si>
  <si>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</si>
  <si>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</si>
  <si>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</si>
  <si>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</si>
  <si>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</si>
  <si>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</si>
  <si>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</si>
  <si>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</si>
  <si>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</si>
  <si>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</si>
  <si>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</si>
  <si>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</si>
  <si>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</si>
  <si>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</si>
  <si>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</si>
  <si>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</si>
  <si>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</si>
  <si>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</si>
  <si>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</si>
  <si>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</si>
  <si>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</si>
  <si>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</si>
  <si>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</si>
  <si>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</si>
  <si>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</si>
  <si>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</si>
  <si>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</si>
  <si>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</si>
  <si>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</si>
  <si>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</si>
  <si>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</si>
  <si>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</si>
  <si>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</si>
  <si>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</si>
  <si>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</si>
  <si>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</si>
  <si>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</si>
  <si>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</si>
  <si>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</si>
  <si>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</si>
  <si>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</si>
  <si>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</si>
  <si>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</si>
  <si>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</si>
  <si>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</si>
  <si>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</si>
  <si>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</si>
  <si>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</si>
  <si>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</si>
  <si>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</si>
  <si>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</si>
  <si>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</si>
  <si>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</si>
  <si>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</si>
  <si>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</si>
  <si>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</si>
  <si>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</si>
  <si>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</si>
  <si>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</si>
  <si>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</si>
  <si>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</si>
  <si>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</si>
  <si>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</si>
  <si>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</si>
  <si>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</si>
  <si>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</si>
  <si>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</si>
  <si>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</si>
  <si>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</si>
  <si>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</si>
  <si>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</si>
  <si>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</si>
  <si>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</si>
  <si>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</si>
  <si>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</si>
  <si>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</si>
  <si>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</si>
  <si>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</si>
  <si>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</si>
  <si>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</si>
  <si>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</si>
  <si>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</si>
  <si>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</si>
  <si>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</si>
  <si>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</si>
  <si>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</si>
  <si>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</si>
  <si>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</si>
  <si>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</si>
  <si>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</si>
  <si>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</si>
  <si>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</si>
  <si>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</si>
  <si>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</si>
  <si>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</si>
  <si>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</si>
  <si>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</si>
  <si>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</si>
  <si>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</si>
  <si>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</si>
  <si>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</si>
  <si>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</si>
  <si>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</si>
  <si>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</si>
  <si>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</si>
  <si>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</si>
  <si>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</si>
  <si>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</si>
  <si>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</si>
  <si>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</si>
  <si>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</si>
  <si>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</si>
  <si>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</si>
  <si>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</si>
  <si>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</si>
  <si>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</si>
  <si>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</si>
  <si>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</si>
  <si>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</si>
  <si>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</si>
  <si>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</si>
  <si>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</si>
  <si>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</si>
  <si>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</si>
  <si>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</si>
  <si>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</si>
  <si>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</si>
  <si>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</si>
  <si>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</si>
  <si>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</si>
  <si>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</si>
  <si>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</si>
  <si>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</si>
  <si>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</si>
  <si>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</si>
  <si>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</si>
  <si>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</si>
  <si>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</si>
  <si>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</si>
  <si>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</si>
  <si>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</si>
  <si>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</si>
  <si>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</si>
  <si>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</si>
  <si>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</si>
  <si>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</si>
  <si>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</si>
  <si>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</si>
  <si>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</si>
  <si>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</si>
  <si>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</si>
  <si>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</si>
  <si>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</si>
  <si>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</si>
  <si>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</si>
  <si>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</si>
  <si>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</si>
  <si>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</si>
  <si>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</si>
  <si>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</si>
  <si>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</si>
  <si>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</si>
  <si>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</si>
  <si>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</si>
  <si>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</si>
  <si>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</si>
  <si>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</si>
  <si>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</si>
  <si>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</si>
  <si>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</si>
  <si>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</si>
  <si>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</si>
  <si>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</si>
  <si>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</si>
  <si>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</si>
  <si>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</si>
  <si>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</si>
  <si>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</si>
  <si>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</si>
  <si>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</si>
  <si>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</si>
  <si>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</si>
  <si>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</si>
  <si>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</si>
  <si>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</si>
  <si>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</si>
  <si>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</si>
  <si>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</si>
  <si>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</si>
  <si>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</si>
  <si>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</si>
  <si>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</si>
  <si>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</si>
  <si>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</si>
  <si>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</si>
  <si>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</si>
  <si>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</si>
  <si>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</si>
  <si>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</si>
  <si>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</si>
  <si>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</si>
  <si>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</si>
  <si>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</si>
  <si>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</si>
  <si>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</si>
  <si>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</si>
  <si>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</si>
  <si>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</si>
  <si>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</si>
  <si>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</si>
  <si>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</si>
  <si>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</si>
  <si>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</si>
  <si>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</si>
  <si>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</si>
  <si>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</si>
  <si>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</si>
  <si>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</si>
  <si>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</si>
  <si>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</si>
  <si>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</si>
  <si>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</si>
  <si>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</si>
  <si>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</si>
  <si>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</si>
  <si>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</si>
  <si>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</si>
  <si>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</si>
  <si>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</si>
  <si>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</si>
  <si>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</si>
  <si>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</si>
  <si>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</si>
  <si>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</si>
  <si>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</si>
  <si>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</si>
  <si>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</si>
  <si>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</si>
  <si>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</si>
  <si>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</si>
  <si>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</si>
  <si>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</si>
  <si>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</si>
  <si>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</si>
  <si>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</si>
  <si>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</si>
  <si>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</si>
  <si>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</si>
  <si>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</si>
  <si>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</si>
  <si>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</si>
  <si>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</si>
  <si>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</si>
  <si>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</si>
  <si>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</si>
  <si>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</si>
  <si>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</si>
  <si>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</si>
  <si>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</si>
  <si>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</si>
  <si>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</si>
  <si>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</si>
  <si>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</si>
  <si>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</si>
  <si>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</si>
  <si>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</si>
  <si>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</si>
  <si>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</si>
  <si>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</si>
  <si>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</si>
  <si>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</si>
  <si>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</si>
  <si>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</si>
  <si>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</si>
  <si>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</si>
  <si>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</si>
  <si>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</si>
  <si>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</si>
  <si>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</si>
  <si>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</si>
  <si>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</si>
  <si>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</si>
  <si>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</si>
  <si>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</si>
  <si>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</si>
  <si>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</si>
  <si>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</si>
  <si>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</si>
  <si>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</si>
  <si>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</si>
  <si>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</si>
  <si>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</si>
  <si>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</si>
  <si>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</si>
  <si>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</si>
  <si>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</si>
  <si>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</si>
  <si>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</si>
  <si>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</si>
  <si>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</si>
  <si>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</si>
  <si>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</si>
  <si>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</si>
  <si>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</si>
  <si>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</si>
  <si>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</si>
  <si>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</si>
  <si>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</si>
  <si>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</si>
  <si>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</si>
  <si>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</si>
  <si>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</si>
  <si>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</si>
  <si>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</si>
  <si>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</si>
  <si>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</si>
  <si>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</si>
  <si>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</si>
  <si>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</si>
  <si>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</si>
  <si>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</si>
  <si>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</si>
  <si>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</si>
  <si>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</si>
  <si>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</si>
  <si>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</si>
  <si>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</si>
  <si>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</si>
  <si>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</si>
  <si>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</si>
  <si>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</si>
  <si>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</si>
  <si>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</si>
  <si>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</si>
  <si>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</si>
  <si>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</si>
  <si>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</si>
  <si>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</si>
  <si>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</si>
  <si>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</si>
  <si>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</si>
  <si>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</si>
  <si>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</si>
  <si>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</si>
  <si>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</si>
  <si>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</si>
  <si>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</si>
  <si>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</si>
  <si>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</si>
  <si>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</si>
  <si>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</si>
  <si>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</si>
  <si>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</si>
  <si>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</si>
  <si>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</si>
  <si>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</si>
  <si>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</si>
  <si>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</si>
  <si>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</si>
  <si>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</si>
  <si>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</si>
  <si>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</si>
  <si>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</si>
  <si>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</si>
  <si>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</si>
  <si>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</si>
  <si>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</si>
  <si>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</si>
  <si>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</si>
  <si>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</si>
  <si>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</si>
  <si>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</si>
  <si>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</si>
  <si>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</si>
  <si>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</si>
  <si>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</si>
  <si>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</si>
  <si>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</si>
  <si>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</si>
  <si>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</si>
  <si>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</si>
  <si>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</si>
  <si>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</si>
  <si>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</si>
  <si>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</si>
  <si>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</si>
  <si>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</si>
  <si>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</si>
  <si>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</si>
  <si>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</si>
  <si>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</si>
  <si>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</si>
  <si>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</si>
  <si>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</si>
  <si>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</si>
  <si>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</si>
  <si>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</si>
  <si>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</si>
  <si>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</si>
  <si>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</si>
  <si>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</si>
  <si>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</si>
  <si>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</si>
  <si>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</si>
  <si>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</si>
  <si>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</si>
  <si>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</si>
  <si>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</si>
  <si>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</si>
  <si>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</si>
  <si>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</si>
  <si>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</si>
  <si>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</si>
  <si>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</si>
  <si>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</si>
  <si>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</si>
  <si>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</si>
  <si>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</si>
  <si>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</si>
  <si>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</si>
  <si>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</si>
  <si>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</si>
  <si>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</si>
  <si>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</si>
  <si>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</si>
  <si>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</si>
  <si>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</si>
  <si>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</si>
  <si>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</si>
  <si>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</si>
  <si>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</si>
  <si>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</si>
  <si>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</si>
  <si>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</si>
  <si>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</si>
  <si>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</si>
  <si>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</si>
  <si>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</si>
  <si>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</si>
  <si>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</si>
  <si>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</si>
  <si>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</si>
  <si>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</si>
  <si>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</si>
  <si>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</si>
  <si>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</si>
  <si>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</si>
  <si>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</si>
  <si>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</si>
  <si>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</si>
  <si>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</si>
  <si>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</si>
  <si>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</si>
  <si>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</si>
  <si>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</si>
  <si>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</si>
  <si>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</si>
  <si>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</si>
  <si>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</si>
  <si>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</si>
  <si>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</si>
  <si>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</si>
  <si>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</si>
  <si>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</si>
  <si>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</si>
  <si>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</si>
  <si>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</si>
  <si>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</si>
  <si>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</si>
  <si>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</si>
  <si>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</si>
  <si>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</si>
  <si>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</si>
  <si>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</si>
  <si>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</si>
  <si>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</si>
  <si>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</si>
  <si>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</si>
  <si>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</si>
  <si>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</si>
  <si>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</si>
  <si>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</si>
  <si>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</si>
  <si>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</si>
  <si>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</si>
  <si>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</si>
  <si>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</si>
  <si>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</si>
  <si>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</si>
  <si>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</si>
  <si>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</si>
  <si>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</si>
  <si>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</si>
  <si>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</si>
  <si>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</si>
  <si>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</si>
  <si>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</si>
  <si>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</si>
  <si>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</si>
  <si>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</si>
  <si>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</si>
  <si>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</si>
  <si>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</si>
  <si>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</si>
  <si>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</si>
  <si>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</si>
  <si>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</si>
  <si>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</si>
  <si>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</si>
  <si>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</si>
  <si>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</si>
  <si>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</si>
  <si>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</si>
  <si>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</si>
  <si>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</si>
  <si>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</si>
  <si>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</si>
  <si>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</si>
  <si>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</si>
  <si>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</si>
  <si>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</si>
  <si>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</si>
  <si>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</si>
  <si>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</si>
  <si>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</si>
  <si>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</si>
  <si>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</si>
  <si>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</si>
  <si>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</si>
  <si>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</si>
  <si>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</si>
  <si>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</si>
  <si>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</si>
  <si>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</si>
  <si>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</si>
  <si>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</si>
  <si>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</si>
  <si>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</si>
  <si>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</si>
  <si>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</si>
  <si>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</si>
  <si>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</si>
  <si>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</si>
  <si>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</si>
  <si>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</si>
  <si>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</si>
  <si>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</si>
  <si>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</si>
  <si>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</si>
  <si>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</si>
  <si>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</si>
  <si>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</si>
  <si>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</si>
  <si>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</si>
  <si>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</si>
  <si>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</si>
  <si>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</si>
  <si>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</si>
  <si>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</si>
  <si>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</si>
  <si>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</si>
  <si>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</si>
  <si>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</si>
  <si>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</si>
  <si>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</si>
  <si>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</si>
  <si>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</si>
  <si>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</si>
  <si>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</si>
  <si>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</si>
  <si>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</si>
  <si>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</si>
  <si>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</si>
  <si>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</si>
  <si>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</si>
  <si>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</si>
  <si>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</si>
  <si>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</si>
  <si>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</si>
  <si>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</si>
  <si>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</si>
  <si>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</si>
  <si>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</si>
  <si>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</si>
  <si>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</si>
  <si>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</si>
  <si>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</si>
  <si>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</si>
  <si>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</si>
  <si>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</si>
  <si>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</si>
  <si>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</si>
  <si>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</si>
  <si>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</si>
  <si>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</si>
  <si>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</si>
  <si>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</si>
  <si>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</si>
  <si>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</si>
  <si>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</si>
  <si>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</si>
  <si>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</si>
  <si>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</si>
  <si>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</si>
  <si>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</si>
  <si>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</si>
  <si>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</si>
  <si>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</si>
  <si>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</si>
  <si>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</si>
  <si>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</si>
  <si>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</si>
  <si>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</si>
  <si>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</si>
  <si>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</si>
  <si>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</si>
  <si>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</si>
  <si>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</si>
  <si>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</si>
  <si>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</si>
  <si>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</si>
  <si>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</si>
  <si>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</si>
  <si>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</si>
  <si>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</si>
  <si>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</si>
  <si>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</si>
  <si>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</si>
  <si>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</si>
  <si>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</si>
  <si>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</si>
  <si>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</si>
  <si>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</si>
  <si>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</si>
  <si>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</si>
  <si>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</si>
  <si>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</si>
  <si>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</si>
  <si>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</si>
  <si>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</si>
  <si>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</si>
  <si>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</si>
  <si>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</si>
  <si>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</si>
  <si>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</si>
  <si>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</si>
  <si>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</si>
  <si>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</si>
  <si>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</si>
  <si>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</si>
  <si>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</si>
  <si>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</si>
  <si>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</si>
  <si>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</si>
  <si>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</si>
  <si>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</si>
  <si>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</si>
  <si>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</si>
  <si>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</si>
  <si>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</si>
  <si>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</si>
  <si>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</si>
  <si>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</si>
  <si>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</si>
  <si>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</si>
  <si>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</si>
  <si>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</si>
  <si>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</si>
  <si>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</si>
  <si>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</si>
  <si>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</si>
  <si>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</si>
  <si>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</si>
  <si>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</si>
  <si>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</si>
  <si>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</si>
  <si>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</si>
  <si>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</si>
  <si>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</si>
  <si>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</si>
  <si>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</si>
  <si>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</si>
  <si>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</si>
  <si>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</si>
  <si>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</si>
  <si>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</si>
  <si>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</si>
  <si>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</si>
  <si>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</si>
  <si>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</si>
  <si>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</si>
  <si>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</si>
  <si>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</si>
  <si>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</si>
  <si>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</si>
  <si>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</si>
  <si>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</si>
  <si>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</si>
  <si>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</si>
  <si>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</si>
  <si>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</si>
  <si>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</si>
  <si>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</si>
  <si>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</si>
  <si>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</si>
  <si>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</si>
  <si>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</si>
  <si>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</si>
  <si>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</si>
  <si>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</si>
  <si>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</si>
  <si>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</si>
  <si>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</si>
  <si>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</si>
  <si>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</si>
  <si>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</si>
  <si>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</si>
  <si>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</si>
  <si>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</si>
  <si>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</si>
  <si>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</si>
  <si>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</si>
  <si>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</si>
  <si>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</si>
  <si>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</si>
  <si>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</si>
  <si>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</si>
  <si>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</si>
  <si>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</si>
  <si>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</si>
  <si>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</si>
  <si>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</si>
  <si>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</si>
  <si>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</si>
  <si>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</si>
  <si>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</si>
  <si>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</si>
  <si>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</si>
  <si>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</si>
  <si>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</si>
  <si>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</si>
  <si>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</si>
  <si>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</si>
  <si>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</si>
  <si>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</si>
  <si>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</si>
  <si>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</si>
  <si>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</si>
  <si>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</si>
  <si>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</si>
  <si>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</si>
  <si>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</si>
  <si>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</si>
  <si>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</si>
  <si>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</si>
  <si>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</si>
  <si>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</si>
  <si>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</si>
  <si>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</si>
  <si>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</si>
  <si>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</si>
  <si>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</si>
  <si>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</si>
  <si>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</si>
  <si>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</si>
  <si>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</si>
  <si>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</si>
  <si>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</si>
  <si>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</si>
  <si>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</si>
  <si>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</si>
  <si>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</si>
  <si>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</si>
  <si>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</si>
  <si>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</si>
  <si>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</si>
  <si>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</si>
  <si>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</si>
  <si>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</si>
  <si>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</si>
  <si>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</si>
  <si>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</si>
  <si>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</si>
  <si>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</si>
  <si>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</si>
  <si>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</si>
  <si>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</si>
  <si>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</si>
  <si>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</si>
  <si>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</si>
  <si>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</si>
  <si>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</si>
  <si>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</si>
  <si>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</si>
  <si>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</si>
  <si>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</si>
  <si>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</si>
  <si>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</si>
  <si>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</si>
  <si>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</si>
  <si>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</si>
  <si>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</si>
  <si>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</si>
  <si>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</si>
  <si>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</si>
  <si>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</si>
  <si>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</si>
  <si>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</si>
  <si>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</si>
  <si>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</si>
  <si>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</si>
  <si>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</si>
  <si>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</si>
  <si>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</si>
  <si>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</si>
  <si>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</si>
  <si>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</si>
  <si>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</si>
  <si>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</si>
  <si>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</si>
  <si>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</si>
  <si>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</si>
  <si>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</si>
  <si>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</si>
  <si>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</si>
  <si>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</si>
  <si>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</si>
  <si>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</si>
  <si>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</si>
  <si>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</si>
  <si>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</si>
  <si>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</si>
  <si>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</si>
  <si>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</si>
  <si>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</si>
  <si>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</si>
  <si>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</si>
  <si>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</si>
  <si>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</si>
  <si>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</si>
  <si>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</si>
  <si>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</si>
  <si>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</si>
  <si>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</si>
  <si>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</si>
  <si>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</si>
  <si>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</si>
  <si>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</si>
  <si>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</si>
  <si>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</si>
  <si>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</si>
  <si>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</si>
  <si>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</si>
  <si>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</si>
  <si>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</si>
  <si>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</si>
  <si>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</si>
  <si>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</si>
  <si>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</si>
  <si>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</si>
  <si>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</si>
  <si>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</si>
  <si>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</si>
  <si>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</si>
  <si>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</si>
  <si>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</si>
  <si>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</si>
  <si>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</si>
  <si>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</si>
  <si>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</si>
  <si>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</si>
  <si>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</si>
  <si>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</si>
  <si>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</si>
  <si>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</si>
  <si>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</si>
  <si>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</si>
  <si>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</si>
  <si>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</si>
  <si>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</si>
  <si>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</si>
  <si>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</si>
  <si>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</si>
  <si>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</si>
  <si>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</si>
  <si>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</si>
  <si>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</si>
  <si>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</si>
  <si>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</si>
  <si>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</si>
  <si>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</si>
  <si>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</si>
  <si>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</si>
  <si>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</si>
  <si>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</si>
  <si>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</si>
  <si>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</si>
  <si>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</si>
  <si>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</si>
  <si>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</si>
  <si>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</si>
  <si>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</si>
  <si>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</si>
  <si>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</si>
  <si>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</si>
  <si>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</si>
  <si>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</si>
  <si>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</si>
  <si>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</si>
  <si>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</si>
  <si>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</si>
  <si>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</si>
  <si>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</si>
  <si>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</si>
  <si>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</si>
  <si>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</si>
  <si>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</si>
  <si>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</si>
  <si>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</si>
  <si>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</si>
  <si>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</si>
  <si>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</si>
  <si>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</si>
  <si>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</si>
  <si>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</si>
  <si>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</si>
  <si>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</si>
  <si>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</si>
  <si>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</si>
  <si>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</si>
  <si>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</si>
  <si>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</si>
  <si>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</si>
  <si>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</si>
  <si>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</si>
  <si>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</si>
  <si>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</si>
  <si>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</si>
  <si>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</si>
  <si>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</si>
  <si>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</si>
  <si>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</si>
  <si>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</si>
  <si>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</si>
  <si>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</si>
  <si>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</si>
  <si>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</si>
  <si>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</si>
  <si>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</si>
  <si>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</si>
  <si>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</si>
  <si>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</si>
  <si>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</si>
  <si>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</si>
  <si>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</si>
  <si>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</si>
  <si>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</si>
  <si>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</si>
  <si>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</si>
  <si>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</si>
  <si>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</si>
  <si>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</si>
  <si>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</si>
  <si>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</si>
  <si>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</si>
  <si>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</si>
  <si>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</si>
  <si>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</si>
  <si>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</si>
  <si>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</si>
  <si>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</si>
  <si>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</si>
  <si>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</si>
  <si>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</si>
  <si>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</si>
  <si>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</si>
  <si>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</si>
  <si>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</si>
  <si>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</si>
  <si>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</si>
  <si>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</si>
  <si>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</si>
  <si>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</si>
  <si>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</si>
  <si>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</si>
  <si>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</si>
  <si>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</si>
  <si>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</si>
  <si>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</si>
  <si>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</si>
  <si>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</si>
  <si>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</si>
  <si>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</si>
  <si>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</si>
  <si>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</si>
  <si>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</si>
  <si>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</si>
  <si>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</si>
  <si>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</si>
  <si>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</si>
  <si>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</si>
  <si>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</si>
  <si>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</si>
  <si>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</si>
  <si>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</si>
  <si>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</si>
  <si>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</si>
  <si>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</si>
  <si>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</si>
  <si>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</si>
  <si>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</si>
  <si>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</si>
  <si>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</si>
  <si>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</si>
  <si>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</si>
  <si>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</si>
  <si>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</si>
  <si>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</si>
  <si>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</si>
  <si>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</si>
  <si>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</si>
  <si>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</si>
  <si>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</si>
  <si>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</si>
  <si>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</si>
  <si>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</si>
  <si>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</si>
  <si>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</si>
  <si>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</si>
  <si>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</si>
  <si>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</si>
  <si>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</si>
  <si>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</si>
  <si>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</si>
  <si>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</si>
  <si>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</si>
  <si>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</si>
  <si>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</si>
  <si>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</si>
  <si>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</si>
  <si>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</si>
  <si>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</si>
  <si>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</si>
  <si>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</si>
  <si>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</si>
  <si>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</si>
  <si>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</si>
  <si>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</si>
  <si>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</si>
  <si>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</si>
  <si>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</si>
  <si>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</si>
  <si>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</si>
  <si>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</si>
  <si>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</si>
  <si>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</si>
  <si>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</si>
  <si>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</si>
  <si>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</si>
  <si>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</si>
  <si>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</si>
  <si>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</si>
  <si>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</si>
  <si>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</si>
  <si>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</si>
  <si>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</si>
  <si>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</si>
  <si>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</si>
  <si>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</si>
  <si>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</si>
  <si>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</si>
  <si>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</si>
  <si>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</si>
  <si>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</si>
  <si>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</si>
  <si>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</si>
  <si>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</si>
  <si>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</si>
  <si>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</si>
  <si>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</si>
  <si>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</si>
  <si>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</si>
  <si>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</si>
  <si>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</si>
  <si>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</si>
  <si>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</si>
  <si>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</si>
  <si>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</si>
  <si>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</si>
  <si>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</si>
  <si>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</si>
  <si>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</si>
  <si>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</si>
  <si>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</si>
  <si>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</si>
  <si>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</si>
  <si>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</si>
  <si>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</si>
  <si>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</si>
  <si>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</si>
  <si>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</si>
  <si>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</si>
  <si>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</si>
  <si>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</si>
  <si>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</si>
  <si>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</si>
  <si>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</si>
  <si>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</si>
  <si>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</si>
  <si>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</si>
  <si>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</si>
  <si>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</si>
  <si>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</si>
  <si>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</si>
  <si>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</si>
  <si>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</si>
  <si>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</si>
  <si>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</si>
  <si>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</si>
  <si>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</si>
  <si>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</si>
  <si>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</si>
  <si>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</si>
  <si>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</si>
  <si>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</si>
  <si>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</si>
  <si>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</si>
  <si>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</si>
  <si>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</si>
  <si>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</si>
  <si>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</si>
  <si>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</si>
  <si>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</si>
  <si>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</si>
  <si>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</si>
  <si>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</si>
  <si>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</si>
  <si>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</si>
  <si>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</si>
  <si>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</si>
  <si>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</si>
  <si>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</si>
  <si>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</si>
  <si>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</si>
  <si>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</si>
  <si>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</si>
  <si>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</si>
  <si>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</si>
  <si>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</si>
  <si>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</si>
  <si>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</si>
  <si>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</si>
  <si>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</si>
  <si>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</si>
  <si>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</si>
  <si>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</si>
  <si>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</si>
  <si>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</si>
  <si>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</si>
  <si>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</si>
  <si>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</si>
  <si>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</si>
  <si>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</si>
  <si>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</si>
  <si>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</si>
  <si>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</si>
  <si>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</si>
  <si>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</si>
  <si>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</si>
  <si>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</si>
  <si>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</si>
  <si>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</si>
  <si>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</si>
  <si>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</si>
  <si>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</si>
  <si>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</si>
  <si>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</si>
  <si>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</si>
  <si>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</si>
  <si>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</si>
  <si>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</si>
  <si>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</si>
  <si>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</si>
  <si>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</si>
  <si>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</si>
  <si>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</si>
  <si>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</si>
  <si>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</si>
  <si>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</si>
  <si>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</si>
  <si>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</si>
  <si>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</si>
  <si>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</si>
  <si>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</si>
  <si>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</si>
  <si>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</si>
  <si>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</si>
  <si>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</si>
  <si>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</si>
  <si>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</si>
  <si>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</si>
  <si>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</si>
  <si>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</si>
  <si>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</si>
  <si>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</si>
  <si>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</si>
  <si>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</si>
  <si>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</si>
  <si>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</si>
  <si>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</si>
  <si>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</si>
  <si>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</si>
  <si>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</si>
  <si>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</si>
  <si>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</si>
  <si>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</si>
  <si>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</si>
  <si>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</si>
  <si>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</si>
  <si>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</si>
  <si>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</si>
  <si>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</si>
  <si>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</si>
  <si>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</si>
  <si>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</si>
  <si>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</si>
  <si>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</si>
  <si>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</si>
  <si>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</si>
  <si>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</si>
  <si>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</si>
  <si>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</si>
  <si>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</si>
  <si>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</si>
  <si>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</si>
  <si>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</si>
  <si>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</si>
  <si>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</si>
  <si>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</si>
  <si>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</si>
  <si>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</si>
  <si>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</si>
  <si>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</si>
  <si>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</si>
  <si>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</si>
  <si>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</si>
  <si>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</si>
  <si>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</si>
  <si>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</si>
  <si>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</si>
  <si>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</si>
  <si>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</si>
  <si>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</si>
  <si>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</si>
  <si>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</si>
  <si>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</si>
  <si>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</si>
  <si>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</si>
  <si>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</si>
  <si>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</si>
  <si>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</si>
  <si>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</si>
  <si>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</si>
  <si>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</si>
  <si>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</si>
  <si>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</si>
  <si>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</si>
  <si>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</si>
  <si>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</si>
  <si>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</si>
  <si>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</si>
  <si>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</si>
  <si>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</si>
  <si>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</si>
  <si>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</si>
  <si>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</si>
  <si>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</si>
  <si>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</si>
  <si>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</si>
  <si>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</si>
  <si>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</si>
  <si>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</si>
  <si>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</si>
  <si>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</si>
  <si>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</si>
  <si>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</si>
  <si>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</si>
  <si>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</si>
  <si>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</si>
  <si>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</si>
  <si>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</si>
  <si>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</si>
  <si>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</si>
  <si>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</si>
  <si>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</si>
  <si>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</si>
  <si>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</si>
  <si>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</si>
  <si>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</si>
  <si>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</si>
  <si>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</si>
  <si>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</si>
  <si>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</si>
  <si>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</si>
  <si>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</si>
  <si>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</si>
  <si>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</si>
  <si>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</si>
  <si>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</si>
  <si>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</si>
  <si>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</si>
  <si>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</si>
  <si>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</si>
  <si>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</si>
  <si>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</si>
  <si>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</si>
  <si>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</si>
  <si>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</si>
  <si>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</si>
  <si>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</si>
  <si>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</si>
  <si>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</si>
  <si>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</si>
  <si>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</si>
  <si>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</si>
  <si>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</si>
  <si>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</si>
  <si>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</si>
  <si>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</si>
  <si>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</si>
  <si>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</si>
  <si>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</si>
  <si>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</si>
  <si>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</si>
  <si>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</si>
  <si>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</si>
  <si>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</si>
  <si>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</si>
  <si>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</si>
  <si>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</si>
  <si>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</si>
  <si>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</si>
  <si>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</si>
  <si>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</si>
  <si>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</si>
  <si>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</si>
  <si>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</si>
  <si>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</si>
  <si>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</si>
  <si>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</si>
  <si>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</si>
  <si>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</si>
  <si>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</si>
  <si>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</si>
  <si>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</si>
  <si>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</si>
  <si>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</si>
  <si>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</si>
  <si>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</si>
  <si>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</si>
  <si>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</si>
  <si>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</si>
  <si>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</si>
  <si>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</si>
  <si>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</si>
  <si>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</si>
  <si>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</si>
  <si>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</si>
  <si>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</si>
  <si>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</si>
  <si>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</si>
  <si>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</si>
  <si>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</si>
  <si>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</si>
  <si>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</si>
  <si>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</si>
  <si>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</si>
  <si>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</si>
  <si>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</si>
  <si>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</si>
  <si>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</si>
  <si>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</si>
  <si>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</si>
  <si>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</si>
  <si>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</si>
  <si>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</si>
  <si>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</si>
  <si>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</si>
  <si>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</si>
  <si>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</si>
  <si>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</si>
  <si>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</si>
  <si>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</si>
  <si>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</si>
  <si>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</si>
  <si>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</si>
  <si>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</si>
  <si>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</si>
  <si>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</si>
  <si>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</si>
  <si>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</si>
  <si>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</si>
  <si>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</si>
  <si>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</si>
  <si>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</si>
  <si>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</si>
  <si>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</si>
  <si>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</si>
  <si>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</si>
  <si>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</si>
  <si>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</si>
  <si>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</si>
  <si>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</si>
  <si>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</si>
  <si>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</si>
  <si>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</si>
  <si>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</si>
  <si>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</si>
  <si>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</si>
  <si>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</si>
  <si>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</si>
  <si>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</si>
  <si>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</si>
  <si>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</si>
  <si>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</si>
  <si>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</si>
  <si>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</si>
  <si>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</si>
  <si>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</si>
  <si>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</si>
  <si>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</si>
  <si>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</si>
  <si>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</si>
  <si>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</si>
  <si>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</si>
  <si>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</si>
  <si>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</si>
  <si>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</si>
  <si>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</si>
  <si>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</si>
  <si>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</si>
  <si>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</si>
  <si>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</si>
  <si>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</si>
  <si>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</si>
  <si>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</si>
  <si>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</si>
  <si>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</si>
  <si>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</si>
  <si>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</si>
  <si>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</si>
  <si>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</si>
  <si>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</si>
  <si>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</si>
  <si>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</si>
  <si>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</si>
  <si>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</si>
  <si>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</si>
  <si>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</si>
  <si>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</si>
  <si>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</si>
  <si>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</si>
  <si>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</si>
  <si>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</si>
  <si>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</si>
  <si>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</si>
  <si>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</si>
  <si>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</si>
  <si>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</si>
  <si>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</si>
  <si>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</si>
  <si>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</si>
  <si>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</si>
  <si>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</si>
  <si>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</si>
  <si>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</si>
  <si>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</si>
  <si>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</si>
  <si>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</si>
  <si>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</si>
  <si>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</si>
  <si>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</si>
  <si>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</si>
  <si>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</si>
  <si>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</si>
  <si>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</si>
  <si>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</si>
  <si>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</si>
  <si>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</si>
  <si>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</si>
  <si>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</si>
  <si>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</si>
  <si>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</si>
  <si>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</si>
  <si>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</si>
  <si>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</si>
  <si>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</si>
  <si>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</si>
  <si>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</si>
  <si>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</si>
  <si>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</si>
  <si>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</si>
  <si>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</si>
  <si>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</si>
  <si>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</si>
  <si>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</si>
  <si>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</si>
  <si>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</si>
  <si>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</si>
  <si>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</si>
  <si>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</si>
  <si>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</si>
  <si>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</si>
  <si>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</si>
  <si>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</si>
  <si>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</si>
  <si>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</si>
  <si>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</si>
  <si>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</si>
  <si>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</si>
  <si>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</si>
  <si>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</si>
  <si>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</si>
  <si>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</si>
  <si>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</si>
  <si>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</si>
  <si>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</si>
  <si>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</si>
  <si>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</si>
  <si>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</si>
  <si>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</si>
  <si>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</si>
  <si>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</si>
  <si>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</si>
  <si>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</si>
  <si>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</si>
  <si>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</si>
  <si>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</si>
  <si>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</si>
  <si>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</si>
  <si>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</si>
  <si>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</si>
  <si>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</si>
  <si>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</si>
  <si>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</si>
  <si>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</si>
  <si>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</si>
  <si>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</si>
  <si>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</si>
  <si>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</si>
  <si>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</si>
  <si>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</si>
  <si>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</si>
  <si>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</si>
  <si>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</si>
  <si>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</si>
  <si>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</si>
  <si>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</si>
  <si>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</si>
  <si>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</si>
  <si>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</si>
  <si>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</si>
  <si>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</si>
  <si>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</si>
  <si>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</si>
  <si>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</si>
  <si>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</si>
  <si>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</si>
  <si>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</si>
  <si>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</si>
  <si>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</si>
  <si>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</si>
  <si>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</si>
  <si>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</si>
  <si>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</si>
  <si>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</si>
  <si>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</si>
  <si>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</si>
  <si>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</si>
  <si>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</si>
  <si>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</si>
  <si>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</si>
  <si>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</si>
  <si>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</si>
  <si>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</si>
  <si>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</si>
  <si>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</si>
  <si>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</si>
  <si>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</si>
  <si>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</si>
  <si>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</si>
  <si>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</si>
  <si>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</si>
  <si>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</si>
  <si>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</si>
  <si>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</si>
  <si>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</si>
  <si>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</si>
  <si>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</si>
  <si>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</si>
  <si>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</si>
  <si>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</si>
  <si>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</si>
  <si>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</si>
  <si>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</si>
  <si>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</si>
  <si>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</si>
  <si>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</si>
  <si>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</si>
  <si>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</si>
  <si>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</si>
  <si>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</si>
  <si>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</si>
  <si>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</si>
  <si>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</si>
  <si>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</si>
  <si>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</si>
  <si>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</si>
  <si>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</si>
  <si>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</si>
  <si>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</si>
  <si>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</si>
  <si>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</si>
  <si>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</si>
  <si>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</si>
  <si>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</si>
  <si>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</si>
  <si>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</si>
  <si>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</si>
  <si>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</si>
  <si>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</si>
  <si>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</si>
  <si>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</si>
  <si>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</si>
  <si>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</si>
  <si>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</si>
  <si>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</si>
  <si>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</si>
  <si>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</si>
  <si>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</si>
  <si>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</si>
  <si>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</si>
  <si>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</si>
  <si>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</si>
  <si>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</si>
  <si>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</si>
  <si>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</si>
  <si>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</si>
  <si>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</si>
  <si>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</si>
  <si>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</si>
  <si>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</si>
  <si>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</si>
  <si>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</si>
  <si>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</si>
  <si>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</si>
  <si>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</si>
  <si>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</si>
  <si>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</si>
  <si>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</si>
  <si>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</si>
  <si>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</si>
  <si>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</si>
  <si>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</si>
  <si>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</si>
  <si>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</si>
  <si>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</si>
  <si>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</si>
  <si>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</si>
  <si>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</si>
  <si>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</si>
  <si>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</si>
  <si>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</si>
  <si>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</si>
  <si>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</si>
  <si>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</si>
  <si>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</si>
  <si>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</si>
  <si>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</si>
  <si>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</si>
  <si>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</si>
  <si>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</si>
  <si>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</si>
  <si>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</si>
  <si>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</si>
  <si>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</si>
  <si>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</si>
  <si>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</si>
  <si>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</si>
  <si>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</si>
  <si>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</si>
  <si>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</si>
  <si>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</si>
  <si>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</si>
  <si>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</si>
  <si>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</si>
  <si>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</si>
  <si>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</si>
  <si>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</si>
  <si>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</si>
  <si>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</si>
  <si>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</si>
  <si>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</si>
  <si>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</si>
  <si>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</si>
  <si>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</si>
  <si>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</si>
  <si>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</si>
  <si>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</si>
  <si>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</si>
  <si>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</si>
  <si>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</si>
  <si>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</si>
  <si>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</si>
  <si>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</si>
  <si>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</si>
  <si>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</si>
  <si>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</si>
  <si>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</si>
  <si>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</si>
  <si>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</si>
  <si>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</si>
  <si>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</si>
  <si>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</si>
  <si>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</si>
  <si>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</si>
  <si>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</si>
  <si>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</si>
  <si>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</si>
  <si>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</si>
  <si>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</si>
  <si>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</si>
  <si>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</si>
  <si>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</si>
  <si>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</si>
  <si>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</si>
  <si>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</si>
  <si>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</si>
  <si>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</si>
  <si>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</si>
  <si>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</si>
  <si>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</si>
  <si>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</si>
  <si>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</si>
  <si>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</si>
  <si>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</si>
  <si>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</si>
  <si>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</si>
  <si>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</si>
  <si>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</si>
  <si>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</si>
  <si>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</si>
  <si>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</si>
  <si>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</si>
  <si>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</si>
  <si>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</si>
  <si>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</si>
  <si>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</si>
  <si>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</si>
  <si>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</si>
  <si>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</si>
  <si>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</si>
  <si>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</si>
  <si>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</si>
  <si>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</si>
  <si>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</si>
  <si>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</si>
  <si>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</si>
  <si>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</si>
  <si>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</si>
  <si>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</si>
  <si>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</si>
  <si>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</si>
  <si>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</si>
  <si>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</si>
  <si>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</si>
  <si>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</si>
  <si>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</si>
  <si>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</si>
  <si>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</si>
  <si>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</si>
  <si>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</si>
  <si>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</si>
  <si>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</si>
  <si>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</si>
  <si>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</si>
  <si>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</si>
  <si>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</si>
  <si>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</si>
  <si>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</si>
  <si>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</si>
  <si>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</si>
  <si>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</si>
  <si>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</si>
  <si>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</si>
  <si>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</si>
  <si>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</si>
  <si>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</si>
  <si>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</si>
  <si>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</si>
  <si>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</si>
  <si>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</si>
  <si>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</si>
  <si>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</si>
  <si>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</si>
  <si>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</si>
  <si>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</si>
  <si>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</si>
  <si>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</si>
  <si>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</si>
  <si>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</si>
  <si>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</si>
  <si>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</si>
  <si>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</si>
  <si>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</si>
  <si>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</si>
  <si>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</si>
  <si>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</si>
  <si>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</si>
  <si>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</si>
  <si>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</si>
  <si>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</si>
  <si>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</si>
  <si>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</si>
  <si>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</si>
  <si>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</si>
  <si>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</si>
  <si>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</si>
  <si>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</si>
  <si>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</si>
  <si>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</si>
  <si>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</si>
  <si>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</si>
  <si>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</si>
  <si>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</si>
  <si>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</si>
  <si>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</si>
  <si>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</si>
  <si>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</si>
  <si>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</si>
  <si>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</si>
  <si>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</si>
  <si>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</si>
  <si>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</si>
  <si>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</si>
  <si>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</si>
  <si>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</si>
  <si>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</si>
  <si>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</si>
  <si>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</si>
  <si>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</si>
  <si>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</si>
  <si>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</si>
  <si>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</si>
  <si>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</si>
  <si>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</si>
  <si>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</si>
  <si>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</si>
  <si>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</si>
  <si>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</si>
  <si>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</si>
  <si>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</si>
  <si>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</si>
  <si>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</si>
  <si>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</si>
  <si>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</si>
  <si>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</si>
  <si>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</si>
  <si>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</si>
  <si>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</si>
  <si>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</si>
  <si>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</si>
  <si>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</si>
  <si>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</si>
  <si>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</si>
  <si>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</si>
  <si>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</si>
  <si>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</si>
  <si>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</si>
  <si>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</si>
  <si>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</si>
  <si>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</si>
  <si>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</si>
  <si>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</si>
  <si>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</si>
  <si>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</si>
  <si>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</si>
  <si>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</si>
  <si>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</si>
  <si>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</si>
  <si>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</si>
  <si>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</si>
  <si>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</si>
  <si>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</si>
  <si>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</si>
  <si>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</si>
  <si>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</si>
  <si>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</si>
  <si>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</si>
  <si>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</si>
  <si>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</si>
  <si>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</si>
  <si>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</si>
  <si>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</si>
  <si>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</si>
  <si>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</si>
  <si>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</si>
  <si>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</si>
  <si>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</si>
  <si>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</si>
  <si>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</si>
  <si>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</si>
  <si>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</si>
  <si>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</si>
  <si>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</si>
  <si>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</si>
  <si>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</si>
  <si>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</si>
  <si>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</si>
  <si>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</si>
  <si>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</si>
  <si>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</si>
  <si>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</si>
  <si>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</si>
  <si>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</si>
  <si>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</si>
  <si>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</si>
  <si>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</si>
  <si>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</si>
  <si>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</si>
  <si>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</si>
  <si>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</si>
  <si>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</si>
  <si>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</si>
  <si>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</si>
  <si>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</si>
  <si>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</si>
  <si>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</si>
  <si>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</si>
  <si>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</si>
  <si>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</si>
  <si>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</si>
  <si>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</si>
  <si>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</si>
  <si>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</si>
  <si>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</si>
  <si>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</si>
  <si>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</si>
  <si>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</si>
  <si>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</si>
  <si>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</si>
  <si>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</si>
  <si>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</si>
  <si>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</si>
  <si>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</si>
  <si>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</si>
  <si>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</si>
  <si>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</si>
  <si>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</si>
  <si>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</si>
  <si>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</si>
  <si>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</si>
  <si>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</si>
  <si>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</si>
  <si>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</si>
  <si>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</si>
  <si>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</si>
  <si>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</si>
  <si>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</si>
  <si>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</si>
  <si>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</si>
  <si>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</si>
  <si>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</si>
  <si>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</si>
  <si>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</si>
  <si>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</si>
  <si>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</si>
  <si>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</si>
  <si>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</si>
  <si>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</si>
  <si>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</si>
  <si>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</si>
  <si>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</si>
  <si>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</si>
  <si>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</si>
  <si>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</si>
  <si>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</si>
  <si>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</si>
  <si>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</si>
  <si>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</si>
  <si>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</si>
  <si>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</si>
  <si>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</si>
  <si>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</si>
  <si>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</si>
  <si>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</si>
  <si>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</si>
  <si>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</si>
  <si>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</si>
  <si>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</si>
  <si>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</si>
  <si>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</si>
  <si>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</si>
  <si>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</si>
  <si>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</si>
  <si>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</si>
  <si>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</si>
  <si>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</si>
  <si>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</si>
  <si>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</si>
  <si>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</si>
  <si>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</si>
  <si>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</si>
  <si>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</si>
  <si>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</si>
  <si>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</si>
  <si>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</si>
  <si>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</si>
  <si>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</si>
  <si>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</si>
  <si>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</si>
  <si>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</si>
  <si>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</si>
  <si>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</si>
  <si>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</si>
  <si>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</si>
  <si>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</si>
  <si>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</si>
  <si>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</si>
  <si>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</si>
  <si>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</si>
  <si>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</si>
  <si>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</si>
  <si>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</si>
  <si>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</si>
  <si>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</si>
  <si>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</si>
  <si>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</si>
  <si>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</si>
  <si>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</si>
  <si>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</si>
  <si>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</si>
  <si>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</si>
  <si>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</si>
  <si>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</si>
  <si>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</si>
  <si>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</si>
  <si>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</si>
  <si>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</si>
  <si>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</si>
  <si>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</si>
  <si>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</si>
  <si>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</si>
  <si>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</si>
  <si>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</si>
  <si>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</si>
  <si>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</si>
  <si>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</si>
  <si>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</si>
  <si>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</si>
  <si>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</si>
  <si>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</si>
  <si>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</si>
  <si>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</si>
  <si>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</si>
  <si>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</si>
  <si>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</si>
  <si>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</si>
  <si>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</si>
  <si>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</si>
  <si>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</si>
  <si>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</si>
  <si>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</si>
  <si>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</si>
  <si>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</si>
  <si>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</si>
  <si>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</si>
  <si>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</si>
  <si>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</si>
  <si>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</si>
  <si>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</si>
  <si>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</si>
  <si>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</si>
  <si>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</si>
  <si>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</si>
  <si>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</si>
  <si>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</si>
  <si>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</si>
  <si>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</si>
  <si>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</si>
  <si>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</si>
  <si>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</si>
  <si>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</si>
  <si>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</si>
  <si>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</si>
  <si>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</si>
  <si>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</si>
  <si>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</si>
  <si>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</si>
  <si>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</si>
  <si>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</si>
  <si>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</si>
  <si>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</si>
  <si>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</si>
  <si>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</si>
  <si>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</si>
  <si>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</si>
  <si>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</si>
  <si>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</si>
  <si>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</si>
  <si>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</si>
  <si>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</si>
  <si>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</si>
  <si>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</si>
  <si>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</si>
  <si>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</si>
  <si>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</si>
  <si>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</si>
  <si>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</si>
  <si>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</si>
  <si>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</si>
  <si>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</si>
  <si>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</si>
  <si>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</si>
  <si>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</si>
  <si>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</si>
  <si>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</si>
  <si>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</si>
  <si>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</si>
  <si>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</si>
  <si>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</si>
  <si>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</si>
  <si>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</si>
  <si>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</si>
  <si>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</si>
  <si>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</si>
  <si>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</si>
  <si>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</si>
  <si>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</si>
  <si>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</si>
  <si>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</si>
  <si>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</si>
  <si>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</si>
  <si>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</si>
  <si>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</si>
  <si>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</si>
  <si>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</si>
  <si>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</si>
  <si>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</si>
  <si>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</si>
  <si>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</si>
  <si>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</si>
  <si>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</si>
  <si>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</si>
  <si>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</si>
  <si>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</si>
  <si>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</si>
  <si>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</si>
  <si>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</si>
  <si>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</si>
  <si>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</si>
  <si>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</si>
  <si>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</si>
  <si>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</si>
  <si>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</si>
  <si>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</si>
  <si>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</si>
  <si>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</si>
  <si>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</si>
  <si>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</si>
  <si>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</si>
  <si>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</si>
  <si>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</si>
  <si>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</si>
  <si>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</si>
  <si>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</si>
  <si>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</si>
  <si>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</si>
  <si>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</si>
  <si>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</si>
  <si>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</si>
  <si>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</si>
  <si>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</si>
  <si>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</si>
  <si>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</si>
  <si>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</si>
  <si>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</si>
  <si>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</si>
  <si>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</si>
  <si>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</si>
  <si>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</si>
  <si>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</si>
  <si>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</si>
  <si>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</si>
  <si>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</si>
  <si>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</si>
  <si>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</si>
  <si>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</si>
  <si>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</si>
  <si>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</si>
  <si>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</si>
  <si>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</si>
  <si>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</si>
  <si>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</si>
  <si>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</si>
  <si>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</si>
  <si>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</si>
  <si>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</si>
  <si>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</si>
  <si>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</si>
  <si>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</si>
  <si>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</si>
  <si>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</si>
  <si>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</si>
  <si>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</si>
  <si>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</si>
  <si>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</si>
  <si>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</si>
  <si>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</si>
  <si>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</si>
  <si>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</si>
  <si>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</si>
  <si>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</si>
  <si>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</si>
  <si>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</si>
  <si>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</si>
  <si>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</si>
  <si>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</si>
  <si>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</si>
  <si>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</si>
  <si>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</si>
  <si>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</si>
  <si>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</si>
  <si>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</si>
  <si>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</si>
  <si>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</si>
  <si>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</si>
  <si>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</si>
  <si>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</si>
  <si>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</si>
  <si>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</si>
  <si>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</si>
  <si>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</si>
  <si>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</si>
  <si>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</si>
  <si>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</si>
  <si>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</si>
  <si>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</si>
  <si>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</si>
  <si>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</si>
  <si>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</si>
  <si>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</si>
  <si>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</si>
  <si>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</si>
  <si>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</si>
  <si>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</si>
  <si>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</si>
  <si>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</si>
  <si>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</si>
  <si>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</si>
  <si>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</si>
  <si>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</si>
  <si>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</si>
  <si>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</si>
  <si>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</si>
  <si>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</si>
  <si>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</si>
  <si>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</si>
  <si>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</si>
  <si>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</si>
  <si>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</si>
  <si>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</si>
  <si>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</si>
  <si>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</si>
  <si>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</si>
  <si>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</si>
  <si>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</si>
  <si>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</si>
  <si>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</si>
  <si>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</si>
  <si>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</si>
  <si>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</si>
  <si>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</si>
  <si>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</si>
  <si>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</si>
  <si>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</si>
  <si>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</si>
  <si>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</si>
  <si>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</si>
  <si>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</si>
  <si>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</si>
  <si>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</si>
  <si>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</si>
  <si>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</si>
  <si>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</si>
  <si>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</si>
  <si>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</si>
  <si>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</si>
  <si>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</si>
  <si>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</si>
  <si>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</si>
  <si>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</si>
  <si>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</si>
  <si>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</si>
  <si>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</si>
  <si>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</si>
  <si>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</si>
  <si>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</si>
  <si>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</si>
  <si>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</si>
  <si>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</si>
  <si>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</si>
  <si>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</si>
  <si>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</si>
  <si>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</si>
  <si>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</si>
  <si>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</si>
  <si>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</si>
  <si>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</si>
  <si>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</si>
  <si>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</si>
  <si>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</si>
  <si>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</si>
  <si>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</si>
  <si>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</si>
  <si>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</si>
  <si>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</si>
  <si>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</si>
  <si>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</si>
  <si>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</si>
  <si>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</si>
  <si>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</si>
  <si>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</si>
  <si>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</si>
  <si>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</si>
  <si>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</si>
  <si>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</si>
  <si>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</si>
  <si>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</si>
  <si>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</si>
  <si>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</si>
  <si>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</si>
  <si>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</si>
  <si>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</si>
  <si>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</si>
  <si>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</si>
  <si>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</si>
  <si>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</si>
  <si>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</si>
  <si>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</si>
  <si>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</si>
  <si>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</si>
  <si>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</si>
  <si>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</si>
  <si>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</si>
  <si>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</si>
  <si>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</si>
  <si>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</si>
  <si>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</si>
  <si>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</si>
  <si>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</si>
  <si>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</si>
  <si>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</si>
  <si>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</si>
  <si>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</si>
  <si>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</si>
  <si>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</si>
  <si>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</si>
  <si>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</si>
  <si>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</si>
  <si>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</si>
  <si>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</si>
  <si>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</si>
  <si>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</si>
  <si>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</si>
  <si>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</si>
  <si>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</si>
  <si>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</si>
  <si>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</si>
  <si>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</si>
  <si>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</si>
  <si>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</si>
  <si>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</si>
  <si>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</si>
  <si>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</si>
  <si>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</si>
  <si>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</si>
  <si>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</si>
  <si>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</si>
  <si>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</si>
  <si>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</si>
  <si>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</si>
  <si>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</si>
  <si>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</si>
  <si>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</si>
  <si>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</si>
  <si>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</si>
  <si>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</si>
  <si>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</si>
  <si>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</si>
  <si>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</si>
  <si>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</si>
  <si>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</si>
  <si>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</si>
  <si>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</si>
  <si>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</si>
  <si>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</si>
  <si>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</si>
  <si>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</si>
  <si>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</si>
  <si>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</si>
  <si>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</si>
  <si>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</si>
  <si>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</si>
  <si>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</si>
  <si>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</si>
  <si>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</si>
  <si>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</si>
  <si>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</si>
  <si>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</si>
  <si>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</si>
  <si>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</si>
  <si>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</si>
  <si>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</si>
  <si>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</si>
  <si>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</si>
  <si>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</si>
  <si>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</si>
  <si>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</si>
  <si>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</si>
  <si>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</si>
  <si>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</si>
  <si>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</si>
  <si>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</si>
  <si>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</si>
  <si>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</si>
  <si>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</si>
  <si>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</si>
  <si>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</si>
  <si>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</si>
  <si>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</si>
  <si>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</si>
  <si>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</si>
  <si>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</si>
  <si>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</si>
  <si>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</si>
  <si>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</si>
  <si>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</si>
  <si>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</si>
  <si>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</si>
  <si>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</si>
  <si>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</si>
  <si>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</si>
  <si>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</si>
  <si>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</si>
  <si>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</si>
  <si>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</si>
  <si>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</si>
  <si>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</si>
  <si>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</si>
  <si>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</si>
  <si>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</si>
  <si>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</si>
  <si>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</si>
  <si>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</si>
  <si>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</si>
  <si>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</si>
  <si>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</si>
  <si>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</si>
  <si>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</si>
  <si>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</si>
  <si>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</si>
  <si>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</si>
  <si>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</si>
  <si>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</si>
  <si>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</si>
  <si>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</si>
  <si>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</si>
  <si>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</si>
  <si>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</si>
  <si>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</si>
  <si>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</si>
  <si>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</si>
  <si>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</si>
  <si>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</si>
  <si>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</si>
  <si>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</si>
  <si>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</si>
  <si>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</si>
  <si>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</si>
  <si>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</si>
  <si>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</si>
  <si>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</si>
  <si>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</si>
  <si>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</si>
  <si>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</si>
  <si>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</si>
  <si>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</si>
  <si>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</si>
  <si>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</si>
  <si>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</si>
  <si>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</si>
  <si>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</si>
  <si>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</si>
  <si>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</si>
  <si>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</si>
  <si>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</si>
  <si>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</si>
  <si>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</si>
  <si>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</si>
  <si>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</si>
  <si>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</si>
  <si>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</si>
  <si>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</si>
  <si>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</si>
  <si>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</si>
  <si>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</si>
  <si>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</si>
  <si>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</si>
  <si>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</si>
  <si>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</si>
  <si>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</si>
  <si>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</si>
  <si>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</si>
  <si>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</si>
  <si>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</si>
  <si>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</si>
  <si>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</si>
  <si>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</si>
  <si>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</si>
  <si>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</si>
  <si>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</si>
  <si>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</si>
  <si>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</si>
  <si>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</si>
  <si>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</si>
  <si>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</si>
  <si>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</si>
  <si>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</si>
  <si>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</si>
  <si>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</si>
  <si>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</si>
  <si>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</si>
  <si>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</si>
  <si>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</si>
  <si>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</si>
  <si>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</si>
  <si>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</si>
  <si>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</si>
  <si>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</si>
  <si>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</si>
  <si>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</si>
  <si>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</si>
  <si>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</si>
  <si>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</si>
  <si>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</si>
  <si>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</si>
  <si>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</si>
  <si>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</si>
  <si>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</si>
  <si>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</si>
  <si>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</si>
  <si>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</si>
  <si>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</si>
  <si>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</si>
  <si>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</si>
  <si>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</si>
  <si>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</si>
  <si>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</si>
  <si>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</si>
  <si>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</si>
  <si>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</si>
  <si>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</si>
  <si>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</si>
  <si>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</si>
  <si>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</si>
  <si>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</si>
  <si>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</si>
  <si>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</si>
  <si>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</si>
  <si>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</si>
  <si>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</si>
  <si>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</si>
  <si>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</si>
  <si>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</si>
  <si>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</si>
  <si>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</si>
  <si>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</si>
  <si>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</si>
  <si>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</si>
  <si>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</si>
  <si>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</si>
  <si>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</si>
  <si>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</si>
  <si>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</si>
  <si>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</si>
  <si>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</si>
  <si>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</si>
  <si>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</si>
  <si>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</si>
  <si>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</si>
  <si>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</si>
  <si>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</si>
  <si>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</si>
  <si>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2017 y al 30 de marzo de 2018 (b)</t>
  </si>
  <si>
    <t>Del 1 de enero al 30 de marzo de 2018 (b)</t>
  </si>
  <si>
    <t>SISTEMA MUNICIPAL PARA EL DESARROLLO INETGRAL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</si>
</sst>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9" t="s">
        <v>829</v>
      </c>
      <c r="B1" s="150"/>
      <c r="C1" s="150"/>
      <c r="D1" s="150"/>
      <c r="E1" s="151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3304</v>
      </c>
      <c r="D3" s="152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795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796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58" workbookViewId="0">
      <selection activeCell="D75" sqref="D7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x14ac:dyDescent="0.25">
      <c r="A2" s="153" t="str">
        <f>ENTE_PUBLICO_A</f>
        <v>SISTEMA MUNICIPAL PARA EL DESARROLLO INETGRAL DE LA FAMILIA DE SAN FELIPE GUANAJUATO, Gobierno del Estado de Guanajuato (a)</v>
      </c>
      <c r="B2" s="154"/>
      <c r="C2" s="154"/>
      <c r="D2" s="155"/>
    </row>
    <row r="3" spans="1:11" x14ac:dyDescent="0.25">
      <c r="A3" s="156" t="s">
        <v>166</v>
      </c>
      <c r="B3" s="157"/>
      <c r="C3" s="157"/>
      <c r="D3" s="158"/>
    </row>
    <row r="4" spans="1:11" x14ac:dyDescent="0.25">
      <c r="A4" s="159" t="str">
        <f>TRIMESTRE</f>
        <v>Del 1 de enero al 30 de marzo de 2018 (b)</v>
      </c>
      <c r="B4" s="160"/>
      <c r="C4" s="160"/>
      <c r="D4" s="161"/>
    </row>
    <row r="5" spans="1:11" x14ac:dyDescent="0.25">
      <c r="A5" s="162" t="s">
        <v>118</v>
      </c>
      <c r="B5" s="163"/>
      <c r="C5" s="163"/>
      <c r="D5" s="164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11490309.84</v>
      </c>
      <c r="C8" s="40">
        <f>SUM(C9:C11)</f>
        <v>2600636.36</v>
      </c>
      <c r="D8" s="40">
        <f>SUM(D9:D11)</f>
        <v>2600636.36</v>
      </c>
    </row>
    <row r="9" spans="1:11" x14ac:dyDescent="0.25">
      <c r="A9" s="53" t="s">
        <v>169</v>
      </c>
      <c r="B9" s="23">
        <v>11490309.84</v>
      </c>
      <c r="C9" s="23">
        <v>2600636.36</v>
      </c>
      <c r="D9" s="23">
        <v>2600636.36</v>
      </c>
    </row>
    <row r="10" spans="1:11" x14ac:dyDescent="0.25">
      <c r="A10" s="53" t="s">
        <v>170</v>
      </c>
      <c r="B10" s="23">
        <v>0</v>
      </c>
      <c r="C10" s="23">
        <v>0</v>
      </c>
      <c r="D10" s="23">
        <v>0</v>
      </c>
    </row>
    <row r="11" spans="1:11" x14ac:dyDescent="0.2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16856222.510000002</v>
      </c>
      <c r="C13" s="40">
        <f>C14+C15</f>
        <v>3792264.06</v>
      </c>
      <c r="D13" s="40">
        <f>D14+D15</f>
        <v>3792264.06</v>
      </c>
    </row>
    <row r="14" spans="1:11" x14ac:dyDescent="0.25">
      <c r="A14" s="53" t="s">
        <v>172</v>
      </c>
      <c r="B14" s="23">
        <v>16856222.510000002</v>
      </c>
      <c r="C14" s="23">
        <v>3210812.45</v>
      </c>
      <c r="D14" s="23">
        <v>3210812.45</v>
      </c>
    </row>
    <row r="15" spans="1:11" x14ac:dyDescent="0.25">
      <c r="A15" s="53" t="s">
        <v>173</v>
      </c>
      <c r="B15" s="23">
        <v>0</v>
      </c>
      <c r="C15" s="23">
        <v>581451.61</v>
      </c>
      <c r="D15" s="23">
        <v>581451.61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-5365912.6700000018</v>
      </c>
      <c r="C21" s="40">
        <f>C8-C13+C17</f>
        <v>-1191627.7000000002</v>
      </c>
      <c r="D21" s="40">
        <f>D8-D13+D17</f>
        <v>-1191627.7000000002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-5365912.6700000018</v>
      </c>
      <c r="C23" s="40">
        <f>C21-C11</f>
        <v>-1191627.7000000002</v>
      </c>
      <c r="D23" s="40">
        <f>D21-D11</f>
        <v>-1191627.7000000002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-5365912.6700000018</v>
      </c>
      <c r="C25" s="40">
        <f>C23-C17</f>
        <v>-1191627.7000000002</v>
      </c>
      <c r="D25" s="40">
        <f>D23-D17</f>
        <v>-1191627.7000000002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-5365912.6700000018</v>
      </c>
      <c r="C33" s="61">
        <f>C25+C29</f>
        <v>-1191627.7000000002</v>
      </c>
      <c r="D33" s="61">
        <f>D25+D29</f>
        <v>-1191627.7000000002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11490309.84</v>
      </c>
      <c r="C48" s="124">
        <f>C9</f>
        <v>2600636.36</v>
      </c>
      <c r="D48" s="124">
        <f>D9</f>
        <v>2600636.36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16856222.510000002</v>
      </c>
      <c r="C53" s="60">
        <f>C14</f>
        <v>3210812.45</v>
      </c>
      <c r="D53" s="60">
        <f>D14</f>
        <v>3210812.45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0</v>
      </c>
      <c r="D55" s="60">
        <f>D18</f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-5365912.6700000018</v>
      </c>
      <c r="C57" s="61">
        <f>C48+C49-C53+C55</f>
        <v>-610176.09000000032</v>
      </c>
      <c r="D57" s="61">
        <f>D48+D49-D53+D55</f>
        <v>-610176.09000000032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-5365912.6700000018</v>
      </c>
      <c r="C59" s="61">
        <f>C57-C49</f>
        <v>-610176.09000000032</v>
      </c>
      <c r="D59" s="61">
        <f>D57-D49</f>
        <v>-610176.09000000032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>C10</f>
        <v>0</v>
      </c>
      <c r="D63" s="122">
        <f>D10</f>
        <v>0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>C15</f>
        <v>581451.61</v>
      </c>
      <c r="D68" s="23">
        <f>D15</f>
        <v>581451.61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0</v>
      </c>
      <c r="D70" s="23">
        <f>D19</f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-581451.61</v>
      </c>
      <c r="D72" s="40">
        <f>D63+D64-D68+D70</f>
        <v>-581451.61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-581451.61</v>
      </c>
      <c r="D74" s="40">
        <f>D72-D64</f>
        <v>-581451.61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11490309.84</v>
      </c>
      <c r="Q2" s="18">
        <f>'Formato 4'!C8</f>
        <v>2600636.36</v>
      </c>
      <c r="R2" s="18">
        <f>'Formato 4'!D8</f>
        <v>2600636.36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11490309.84</v>
      </c>
      <c r="Q3" s="18">
        <f>'Formato 4'!C9</f>
        <v>2600636.36</v>
      </c>
      <c r="R3" s="18">
        <f>'Formato 4'!D9</f>
        <v>2600636.36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16856222.510000002</v>
      </c>
      <c r="Q6" s="18">
        <f>'Formato 4'!C13</f>
        <v>3792264.06</v>
      </c>
      <c r="R6" s="18">
        <f>'Formato 4'!D13</f>
        <v>3792264.06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16856222.510000002</v>
      </c>
      <c r="Q7" s="18">
        <f>'Formato 4'!C14</f>
        <v>3210812.45</v>
      </c>
      <c r="R7" s="18">
        <f>'Formato 4'!D14</f>
        <v>3210812.45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581451.61</v>
      </c>
      <c r="R8" s="18">
        <f>'Formato 4'!D15</f>
        <v>581451.61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-5365912.6700000018</v>
      </c>
      <c r="Q12" s="18">
        <f>'Formato 4'!C21</f>
        <v>-1191627.7000000002</v>
      </c>
      <c r="R12" s="18">
        <f>'Formato 4'!D21</f>
        <v>-1191627.7000000002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-5365912.6700000018</v>
      </c>
      <c r="Q13" s="18">
        <f>'Formato 4'!C23</f>
        <v>-1191627.7000000002</v>
      </c>
      <c r="R13" s="18">
        <f>'Formato 4'!D23</f>
        <v>-1191627.7000000002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-5365912.6700000018</v>
      </c>
      <c r="Q14" s="18">
        <f>'Formato 4'!C25</f>
        <v>-1191627.7000000002</v>
      </c>
      <c r="R14" s="18">
        <f>'Formato 4'!D25</f>
        <v>-1191627.7000000002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-5365912.6700000018</v>
      </c>
      <c r="Q18">
        <f>'Formato 4'!C33</f>
        <v>-1191627.7000000002</v>
      </c>
      <c r="R18">
        <f>'Formato 4'!D33</f>
        <v>-1191627.7000000002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11490309.84</v>
      </c>
      <c r="Q26">
        <f>'Formato 4'!C48</f>
        <v>2600636.36</v>
      </c>
      <c r="R26">
        <f>'Formato 4'!D48</f>
        <v>2600636.36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16856222.510000002</v>
      </c>
      <c r="Q30">
        <f>'Formato 4'!C53</f>
        <v>3210812.45</v>
      </c>
      <c r="R30">
        <f>'Formato 4'!D53</f>
        <v>3210812.45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581451.61</v>
      </c>
      <c r="R36">
        <f>'Formato 4'!D68</f>
        <v>581451.61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-581451.61</v>
      </c>
      <c r="R38">
        <f>'Formato 4'!D72</f>
        <v>-581451.61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-581451.61</v>
      </c>
      <c r="R39">
        <f>'Formato 4'!D74</f>
        <v>-581451.61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51" zoomScale="85" zoomScaleNormal="85" workbookViewId="0">
      <selection activeCell="C73" sqref="C73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x14ac:dyDescent="0.25">
      <c r="A2" s="153" t="str">
        <f>ENTE_PUBLICO_A</f>
        <v>SISTEMA MUNICIPAL PARA EL DESARROLLO INETGRAL DE LA FAMILIA DE SAN FELIPE GUANAJUATO,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x14ac:dyDescent="0.25">
      <c r="A4" s="159" t="str">
        <f>TRIMESTRE</f>
        <v>Del 1 de enero al 30 de marzo de 2018 (b)</v>
      </c>
      <c r="B4" s="160"/>
      <c r="C4" s="160"/>
      <c r="D4" s="160"/>
      <c r="E4" s="160"/>
      <c r="F4" s="160"/>
      <c r="G4" s="161"/>
    </row>
    <row r="5" spans="1:8" x14ac:dyDescent="0.2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659609.84</v>
      </c>
      <c r="C12" s="60">
        <v>0</v>
      </c>
      <c r="D12" s="60">
        <v>659609.84</v>
      </c>
      <c r="E12" s="60">
        <v>143838.70000000001</v>
      </c>
      <c r="F12" s="60">
        <v>143838.70000000001</v>
      </c>
      <c r="G12" s="60">
        <f t="shared" si="0"/>
        <v>-515771.13999999996</v>
      </c>
    </row>
    <row r="13" spans="1:8" x14ac:dyDescent="0.25">
      <c r="A13" s="53" t="s">
        <v>220</v>
      </c>
      <c r="B13" s="60">
        <v>24700</v>
      </c>
      <c r="C13" s="60">
        <v>0</v>
      </c>
      <c r="D13" s="60">
        <v>24700</v>
      </c>
      <c r="E13" s="60">
        <v>2797.66</v>
      </c>
      <c r="F13" s="60">
        <v>2797.66</v>
      </c>
      <c r="G13" s="60">
        <f t="shared" si="0"/>
        <v>-21902.34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x14ac:dyDescent="0.25">
      <c r="A16" s="10" t="s">
        <v>275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f t="shared" ref="G16" si="1"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f t="shared" ref="G28" si="3">SUM(G29:G33)</f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4"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4"/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4"/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10806000</v>
      </c>
      <c r="C34" s="60">
        <v>0</v>
      </c>
      <c r="D34" s="60">
        <v>10806000</v>
      </c>
      <c r="E34" s="60">
        <v>2454000</v>
      </c>
      <c r="F34" s="60">
        <v>2454000</v>
      </c>
      <c r="G34" s="60">
        <f t="shared" si="4"/>
        <v>-8352000</v>
      </c>
    </row>
    <row r="35" spans="1:8" x14ac:dyDescent="0.25">
      <c r="A35" s="53" t="s">
        <v>241</v>
      </c>
      <c r="B35" s="60">
        <v>2406200</v>
      </c>
      <c r="C35" s="60">
        <v>0</v>
      </c>
      <c r="D35" s="60">
        <v>2406200</v>
      </c>
      <c r="E35" s="60">
        <v>1205782.5</v>
      </c>
      <c r="F35" s="60">
        <v>1205782.5</v>
      </c>
      <c r="G35" s="60">
        <f t="shared" ref="G35" si="5">G36</f>
        <v>-1200417.5</v>
      </c>
    </row>
    <row r="36" spans="1:8" x14ac:dyDescent="0.25">
      <c r="A36" s="63" t="s">
        <v>242</v>
      </c>
      <c r="B36" s="60">
        <v>2406200</v>
      </c>
      <c r="C36" s="60">
        <v>0</v>
      </c>
      <c r="D36" s="60">
        <v>2406200</v>
      </c>
      <c r="E36" s="60">
        <v>1205782.5</v>
      </c>
      <c r="F36" s="60">
        <v>1205782.5</v>
      </c>
      <c r="G36" s="60">
        <f>F36-B36</f>
        <v>-1200417.5</v>
      </c>
    </row>
    <row r="37" spans="1:8" x14ac:dyDescent="0.25">
      <c r="A37" s="53" t="s">
        <v>243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ref="G37" si="6">G38+G39</f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 t="shared" ref="B41:G41" si="7">SUM(B9,B10,B11,B12,B13,B14,B15,B16,B28,B34,B35,B37)</f>
        <v>13896509.84</v>
      </c>
      <c r="C41" s="61">
        <f t="shared" si="7"/>
        <v>0</v>
      </c>
      <c r="D41" s="61">
        <f t="shared" si="7"/>
        <v>13896509.84</v>
      </c>
      <c r="E41" s="61">
        <f t="shared" si="7"/>
        <v>3806418.86</v>
      </c>
      <c r="F41" s="61">
        <f t="shared" si="7"/>
        <v>3806418.86</v>
      </c>
      <c r="G41" s="61">
        <f t="shared" si="7"/>
        <v>-10090090.98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v>0</v>
      </c>
      <c r="C45" s="60">
        <v>0</v>
      </c>
      <c r="D45" s="60">
        <v>0</v>
      </c>
      <c r="E45" s="60">
        <f t="shared" ref="E45:G45" si="8">SUM(E46:E53)</f>
        <v>0</v>
      </c>
      <c r="F45" s="60"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f t="shared" ref="G54" si="10">SUM(G55:G58)</f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262</v>
      </c>
      <c r="B59" s="60">
        <v>0</v>
      </c>
      <c r="C59" s="60">
        <v>0</v>
      </c>
      <c r="D59" s="60">
        <v>0</v>
      </c>
      <c r="E59" s="60">
        <v>0</v>
      </c>
      <c r="F59" s="60">
        <f t="shared" ref="F59:G59" si="11">SUM(F60:F61)</f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2">B45+B54+B59+B62+B63</f>
        <v>0</v>
      </c>
      <c r="C65" s="61">
        <f t="shared" si="12"/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 t="shared" ref="B67:G67" si="13">B68</f>
        <v>325700</v>
      </c>
      <c r="C67" s="61">
        <f t="shared" si="13"/>
        <v>350848.34</v>
      </c>
      <c r="D67" s="61">
        <f t="shared" si="13"/>
        <v>676548.34</v>
      </c>
      <c r="E67" s="61">
        <f t="shared" si="13"/>
        <v>0</v>
      </c>
      <c r="F67" s="61">
        <f t="shared" si="13"/>
        <v>0</v>
      </c>
      <c r="G67" s="61">
        <f t="shared" si="13"/>
        <v>-325700</v>
      </c>
    </row>
    <row r="68" spans="1:7" x14ac:dyDescent="0.25">
      <c r="A68" s="53" t="s">
        <v>269</v>
      </c>
      <c r="B68" s="60">
        <v>325700</v>
      </c>
      <c r="C68" s="60">
        <v>350848.34</v>
      </c>
      <c r="D68" s="60">
        <v>676548.34</v>
      </c>
      <c r="E68" s="60">
        <v>0</v>
      </c>
      <c r="F68" s="60">
        <v>0</v>
      </c>
      <c r="G68" s="60">
        <v>-325700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 t="shared" ref="B70:G70" si="14">B41+B65+B67</f>
        <v>14222209.84</v>
      </c>
      <c r="C70" s="61">
        <f t="shared" si="14"/>
        <v>350848.34</v>
      </c>
      <c r="D70" s="61">
        <f t="shared" si="14"/>
        <v>14573058.18</v>
      </c>
      <c r="E70" s="61">
        <f t="shared" si="14"/>
        <v>3806418.86</v>
      </c>
      <c r="F70" s="61">
        <f t="shared" si="14"/>
        <v>3806418.86</v>
      </c>
      <c r="G70" s="61">
        <f t="shared" si="14"/>
        <v>-10415790.98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325700</v>
      </c>
      <c r="C73" s="60">
        <v>350848.34</v>
      </c>
      <c r="D73" s="60">
        <v>676548.34</v>
      </c>
      <c r="E73" s="60">
        <v>0</v>
      </c>
      <c r="F73" s="60">
        <v>0</v>
      </c>
      <c r="G73" s="60">
        <f>F73-B73</f>
        <v>-325700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 t="shared" ref="B75:G75" si="15">B73+B74</f>
        <v>325700</v>
      </c>
      <c r="C75" s="61">
        <f t="shared" si="15"/>
        <v>350848.34</v>
      </c>
      <c r="D75" s="61">
        <f t="shared" si="15"/>
        <v>676548.34</v>
      </c>
      <c r="E75" s="61">
        <f t="shared" si="15"/>
        <v>0</v>
      </c>
      <c r="F75" s="61">
        <f t="shared" si="15"/>
        <v>0</v>
      </c>
      <c r="G75" s="61">
        <f t="shared" si="15"/>
        <v>-325700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659609.84</v>
      </c>
      <c r="Q6" s="18">
        <f>'Formato 5'!C12</f>
        <v>0</v>
      </c>
      <c r="R6" s="18">
        <f>'Formato 5'!D12</f>
        <v>659609.84</v>
      </c>
      <c r="S6" s="18">
        <f>'Formato 5'!E12</f>
        <v>143838.70000000001</v>
      </c>
      <c r="T6" s="18">
        <f>'Formato 5'!F12</f>
        <v>143838.70000000001</v>
      </c>
      <c r="U6" s="18">
        <f>'Formato 5'!G12</f>
        <v>-515771.13999999996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24700</v>
      </c>
      <c r="Q7" s="18">
        <f>'Formato 5'!C13</f>
        <v>0</v>
      </c>
      <c r="R7" s="18">
        <f>'Formato 5'!D13</f>
        <v>24700</v>
      </c>
      <c r="S7" s="18">
        <f>'Formato 5'!E13</f>
        <v>2797.66</v>
      </c>
      <c r="T7" s="18">
        <f>'Formato 5'!F13</f>
        <v>2797.66</v>
      </c>
      <c r="U7" s="18">
        <f>'Formato 5'!G13</f>
        <v>-21902.34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10806000</v>
      </c>
      <c r="Q28" s="18">
        <f>'Formato 5'!C34</f>
        <v>0</v>
      </c>
      <c r="R28" s="18">
        <f>'Formato 5'!D34</f>
        <v>10806000</v>
      </c>
      <c r="S28" s="18">
        <f>'Formato 5'!E34</f>
        <v>2454000</v>
      </c>
      <c r="T28" s="18">
        <f>'Formato 5'!F34</f>
        <v>2454000</v>
      </c>
      <c r="U28" s="18">
        <f>'Formato 5'!G34</f>
        <v>-8352000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2406200</v>
      </c>
      <c r="Q29" s="18">
        <f>'Formato 5'!C35</f>
        <v>0</v>
      </c>
      <c r="R29" s="18">
        <f>'Formato 5'!D35</f>
        <v>2406200</v>
      </c>
      <c r="S29" s="18">
        <f>'Formato 5'!E35</f>
        <v>1205782.5</v>
      </c>
      <c r="T29" s="18">
        <f>'Formato 5'!F35</f>
        <v>1205782.5</v>
      </c>
      <c r="U29" s="18">
        <f>'Formato 5'!G35</f>
        <v>-1200417.5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2406200</v>
      </c>
      <c r="Q30" s="18">
        <f>'Formato 5'!C36</f>
        <v>0</v>
      </c>
      <c r="R30" s="18">
        <f>'Formato 5'!D36</f>
        <v>2406200</v>
      </c>
      <c r="S30" s="18">
        <f>'Formato 5'!E36</f>
        <v>1205782.5</v>
      </c>
      <c r="T30" s="18">
        <f>'Formato 5'!F36</f>
        <v>1205782.5</v>
      </c>
      <c r="U30" s="18">
        <f>'Formato 5'!G36</f>
        <v>-1200417.5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13896509.84</v>
      </c>
      <c r="Q34">
        <f>'Formato 5'!C41</f>
        <v>0</v>
      </c>
      <c r="R34">
        <f>'Formato 5'!D41</f>
        <v>13896509.84</v>
      </c>
      <c r="S34">
        <f>'Formato 5'!E41</f>
        <v>3806418.86</v>
      </c>
      <c r="T34">
        <f>'Formato 5'!F41</f>
        <v>3806418.86</v>
      </c>
      <c r="U34">
        <f>'Formato 5'!G41</f>
        <v>-10090090.98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325700</v>
      </c>
      <c r="Q57">
        <f>'Formato 5'!C67</f>
        <v>350848.34</v>
      </c>
      <c r="R57">
        <f>'Formato 5'!D67</f>
        <v>676548.34</v>
      </c>
      <c r="S57">
        <f>'Formato 5'!E67</f>
        <v>0</v>
      </c>
      <c r="T57">
        <f>'Formato 5'!F67</f>
        <v>0</v>
      </c>
      <c r="U57">
        <f>'Formato 5'!G67</f>
        <v>-325700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325700</v>
      </c>
      <c r="Q58">
        <f>'Formato 5'!C68</f>
        <v>350848.34</v>
      </c>
      <c r="R58">
        <f>'Formato 5'!D68</f>
        <v>676548.34</v>
      </c>
      <c r="S58">
        <f>'Formato 5'!E68</f>
        <v>0</v>
      </c>
      <c r="T58">
        <f>'Formato 5'!F68</f>
        <v>0</v>
      </c>
      <c r="U58">
        <f>'Formato 5'!G68</f>
        <v>-325700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325700</v>
      </c>
      <c r="Q60">
        <f>'Formato 5'!C73</f>
        <v>350848.34</v>
      </c>
      <c r="R60">
        <f>'Formato 5'!D73</f>
        <v>676548.34</v>
      </c>
      <c r="S60">
        <f>'Formato 5'!E73</f>
        <v>0</v>
      </c>
      <c r="T60">
        <f>'Formato 5'!F73</f>
        <v>0</v>
      </c>
      <c r="U60">
        <f>'Formato 5'!G73</f>
        <v>-325700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325700</v>
      </c>
      <c r="Q62">
        <f>'Formato 5'!C75</f>
        <v>350848.34</v>
      </c>
      <c r="R62">
        <f>'Formato 5'!D75</f>
        <v>676548.34</v>
      </c>
      <c r="S62">
        <f>'Formato 5'!E75</f>
        <v>0</v>
      </c>
      <c r="T62">
        <f>'Formato 5'!F75</f>
        <v>0</v>
      </c>
      <c r="U62">
        <f>'Formato 5'!G75</f>
        <v>-325700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B148" zoomScale="90" zoomScaleNormal="90" zoomScalePageLayoutView="90" workbookViewId="0">
      <selection activeCell="F160" sqref="F16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x14ac:dyDescent="0.25">
      <c r="A2" s="175" t="str">
        <f>ENTE_PUBLICO_A</f>
        <v>SISTEMA MUNICIPAL PARA EL DESARROLLO INETGRAL DE LA FAMILIA DE SAN FELIPE GUANAJUATO,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x14ac:dyDescent="0.25">
      <c r="A5" s="177" t="str">
        <f>TRIMESTRE</f>
        <v>Del 1 de enero al 30 de marzo de 2018 (b)</v>
      </c>
      <c r="B5" s="177"/>
      <c r="C5" s="177"/>
      <c r="D5" s="177"/>
      <c r="E5" s="177"/>
      <c r="F5" s="177"/>
      <c r="G5" s="177"/>
    </row>
    <row r="6" spans="1:7" x14ac:dyDescent="0.2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x14ac:dyDescent="0.25">
      <c r="A9" s="82" t="s">
        <v>285</v>
      </c>
      <c r="B9" s="79">
        <f t="shared" ref="B9:G9" si="0">SUM(B10,B18,B28,B38,B48,B58,B62,B71,B75)</f>
        <v>11946327.5</v>
      </c>
      <c r="C9" s="79">
        <f t="shared" si="0"/>
        <v>-2758522.89</v>
      </c>
      <c r="D9" s="79">
        <f t="shared" si="0"/>
        <v>9187804.6099999994</v>
      </c>
      <c r="E9" s="79">
        <f t="shared" si="0"/>
        <v>1934649.95</v>
      </c>
      <c r="F9" s="79">
        <f t="shared" si="0"/>
        <v>1934649.95</v>
      </c>
      <c r="G9" s="79">
        <f t="shared" si="0"/>
        <v>7253154.6600000001</v>
      </c>
    </row>
    <row r="10" spans="1:7" x14ac:dyDescent="0.25">
      <c r="A10" s="83" t="s">
        <v>286</v>
      </c>
      <c r="B10" s="80">
        <v>11946327.5</v>
      </c>
      <c r="C10" s="80">
        <v>-2758522.89</v>
      </c>
      <c r="D10" s="80">
        <v>9187804.6099999994</v>
      </c>
      <c r="E10" s="80">
        <v>1934649.95</v>
      </c>
      <c r="F10" s="80">
        <v>1934649.95</v>
      </c>
      <c r="G10" s="80">
        <v>7253154.6600000001</v>
      </c>
    </row>
    <row r="11" spans="1:7" x14ac:dyDescent="0.25">
      <c r="A11" s="84" t="s">
        <v>287</v>
      </c>
      <c r="B11" s="80"/>
      <c r="C11" s="80">
        <v>0</v>
      </c>
      <c r="D11" s="80">
        <v>0</v>
      </c>
      <c r="E11" s="80">
        <v>0</v>
      </c>
      <c r="F11" s="80">
        <v>0</v>
      </c>
      <c r="G11" s="80">
        <f t="shared" ref="G11:G17" si="1">D11-E11</f>
        <v>0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 t="shared" si="1"/>
        <v>0</v>
      </c>
    </row>
    <row r="13" spans="1:7" x14ac:dyDescent="0.25">
      <c r="A13" s="84" t="s">
        <v>289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f t="shared" si="1"/>
        <v>0</v>
      </c>
    </row>
    <row r="14" spans="1:7" x14ac:dyDescent="0.25">
      <c r="A14" s="84" t="s">
        <v>290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f t="shared" si="1"/>
        <v>0</v>
      </c>
    </row>
    <row r="15" spans="1:7" x14ac:dyDescent="0.25">
      <c r="A15" s="84" t="s">
        <v>291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f t="shared" si="1"/>
        <v>0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1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1"/>
        <v>0</v>
      </c>
    </row>
    <row r="18" spans="1:7" x14ac:dyDescent="0.25">
      <c r="A18" s="83" t="s">
        <v>294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f t="shared" ref="G18" si="2">SUM(G19:G27)</f>
        <v>0</v>
      </c>
    </row>
    <row r="19" spans="1:7" x14ac:dyDescent="0.25">
      <c r="A19" s="84" t="s">
        <v>295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f>D19-E19</f>
        <v>0</v>
      </c>
    </row>
    <row r="20" spans="1:7" x14ac:dyDescent="0.25">
      <c r="A20" s="84" t="s">
        <v>296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f t="shared" ref="G20:G27" si="3">D20-E20</f>
        <v>0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3"/>
        <v>0</v>
      </c>
    </row>
    <row r="22" spans="1:7" x14ac:dyDescent="0.25">
      <c r="A22" s="84" t="s">
        <v>298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f t="shared" si="3"/>
        <v>0</v>
      </c>
    </row>
    <row r="23" spans="1:7" x14ac:dyDescent="0.25">
      <c r="A23" s="84" t="s">
        <v>299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f t="shared" si="3"/>
        <v>0</v>
      </c>
    </row>
    <row r="24" spans="1:7" x14ac:dyDescent="0.25">
      <c r="A24" s="84" t="s">
        <v>300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f t="shared" si="3"/>
        <v>0</v>
      </c>
    </row>
    <row r="25" spans="1:7" x14ac:dyDescent="0.25">
      <c r="A25" s="84" t="s">
        <v>301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f t="shared" si="3"/>
        <v>0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3"/>
        <v>0</v>
      </c>
    </row>
    <row r="27" spans="1:7" x14ac:dyDescent="0.25">
      <c r="A27" s="84" t="s">
        <v>303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f t="shared" si="3"/>
        <v>0</v>
      </c>
    </row>
    <row r="28" spans="1:7" x14ac:dyDescent="0.25">
      <c r="A28" s="83" t="s">
        <v>304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f t="shared" ref="G28" si="4">SUM(G29:G37)</f>
        <v>0</v>
      </c>
    </row>
    <row r="29" spans="1:7" x14ac:dyDescent="0.25">
      <c r="A29" s="84" t="s">
        <v>305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f>D29-E29</f>
        <v>0</v>
      </c>
    </row>
    <row r="30" spans="1:7" x14ac:dyDescent="0.25">
      <c r="A30" s="84" t="s">
        <v>306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f t="shared" ref="G30:G37" si="5">D30-E30</f>
        <v>0</v>
      </c>
    </row>
    <row r="31" spans="1:7" x14ac:dyDescent="0.25">
      <c r="A31" s="84" t="s">
        <v>307</v>
      </c>
      <c r="B31" s="80">
        <v>0</v>
      </c>
      <c r="C31" s="80">
        <v>0</v>
      </c>
      <c r="D31" s="80">
        <v>0</v>
      </c>
      <c r="E31" s="80">
        <v>0</v>
      </c>
      <c r="F31" s="80">
        <v>0</v>
      </c>
      <c r="G31" s="80">
        <f t="shared" si="5"/>
        <v>0</v>
      </c>
    </row>
    <row r="32" spans="1:7" x14ac:dyDescent="0.25">
      <c r="A32" s="84" t="s">
        <v>308</v>
      </c>
      <c r="B32" s="80">
        <v>0</v>
      </c>
      <c r="C32" s="80">
        <v>0</v>
      </c>
      <c r="D32" s="80">
        <v>0</v>
      </c>
      <c r="E32" s="80">
        <v>0</v>
      </c>
      <c r="F32" s="80">
        <v>0</v>
      </c>
      <c r="G32" s="80">
        <f t="shared" si="5"/>
        <v>0</v>
      </c>
    </row>
    <row r="33" spans="1:7" x14ac:dyDescent="0.25">
      <c r="A33" s="84" t="s">
        <v>309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f t="shared" si="5"/>
        <v>0</v>
      </c>
    </row>
    <row r="34" spans="1:7" x14ac:dyDescent="0.25">
      <c r="A34" s="84" t="s">
        <v>310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f t="shared" si="5"/>
        <v>0</v>
      </c>
    </row>
    <row r="35" spans="1:7" x14ac:dyDescent="0.25">
      <c r="A35" s="84" t="s">
        <v>311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f t="shared" si="5"/>
        <v>0</v>
      </c>
    </row>
    <row r="36" spans="1:7" x14ac:dyDescent="0.25">
      <c r="A36" s="84" t="s">
        <v>312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f t="shared" si="5"/>
        <v>0</v>
      </c>
    </row>
    <row r="37" spans="1:7" x14ac:dyDescent="0.25">
      <c r="A37" s="84" t="s">
        <v>313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f t="shared" si="5"/>
        <v>0</v>
      </c>
    </row>
    <row r="38" spans="1:7" x14ac:dyDescent="0.25">
      <c r="A38" s="83" t="s">
        <v>314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G38" s="80">
        <f t="shared" ref="G38" si="6">SUM(G39:G47)</f>
        <v>0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7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7"/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f t="shared" si="7"/>
        <v>0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7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7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7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7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7"/>
        <v>0</v>
      </c>
    </row>
    <row r="48" spans="1:7" x14ac:dyDescent="0.25">
      <c r="A48" s="83" t="s">
        <v>324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G48" s="80">
        <f t="shared" ref="G48" si="8">SUM(G49:G57)</f>
        <v>0</v>
      </c>
    </row>
    <row r="49" spans="1:7" x14ac:dyDescent="0.25">
      <c r="A49" s="84" t="s">
        <v>325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f>D49-E49</f>
        <v>0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9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9"/>
        <v>0</v>
      </c>
    </row>
    <row r="52" spans="1:7" x14ac:dyDescent="0.25">
      <c r="A52" s="84" t="s">
        <v>328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f t="shared" si="9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9"/>
        <v>0</v>
      </c>
    </row>
    <row r="54" spans="1:7" x14ac:dyDescent="0.25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9"/>
        <v>0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9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9"/>
        <v>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9"/>
        <v>0</v>
      </c>
    </row>
    <row r="58" spans="1:7" x14ac:dyDescent="0.25">
      <c r="A58" s="83" t="s">
        <v>334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f t="shared" ref="G58" si="10">SUM(G59:G61)</f>
        <v>0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>D60-E60</f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>D61-E61</f>
        <v>0</v>
      </c>
    </row>
    <row r="62" spans="1:7" x14ac:dyDescent="0.25">
      <c r="A62" s="83" t="s">
        <v>338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f t="shared" ref="G62" si="11">SUM(G63:G67,G69:G70)</f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2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2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2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2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2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2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2"/>
        <v>0</v>
      </c>
    </row>
    <row r="71" spans="1:7" x14ac:dyDescent="0.25">
      <c r="A71" s="83" t="s">
        <v>347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f t="shared" ref="G71" si="13">SUM(G72:G74)</f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>D74-E74</f>
        <v>0</v>
      </c>
    </row>
    <row r="75" spans="1:7" x14ac:dyDescent="0.25">
      <c r="A75" s="83" t="s">
        <v>351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f t="shared" ref="G75" si="14">SUM(G76:G82)</f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5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5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5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5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5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5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6">SUM(B85,B93,B103,B113,B123,B133,B137,B146,B150)</f>
        <v>0</v>
      </c>
      <c r="C84" s="79">
        <f t="shared" si="16"/>
        <v>2432822.89</v>
      </c>
      <c r="D84" s="79">
        <f t="shared" si="16"/>
        <v>2432822.89</v>
      </c>
      <c r="E84" s="79">
        <f t="shared" si="16"/>
        <v>574918.23</v>
      </c>
      <c r="F84" s="79">
        <f t="shared" si="16"/>
        <v>574918.23</v>
      </c>
      <c r="G84" s="79">
        <f t="shared" si="16"/>
        <v>1857904.66</v>
      </c>
    </row>
    <row r="85" spans="1:7" x14ac:dyDescent="0.25">
      <c r="A85" s="83" t="s">
        <v>286</v>
      </c>
      <c r="B85" s="80">
        <v>0</v>
      </c>
      <c r="C85" s="80">
        <v>2432822.89</v>
      </c>
      <c r="D85" s="80">
        <v>2432822.89</v>
      </c>
      <c r="E85" s="80">
        <v>574918.23</v>
      </c>
      <c r="F85" s="80">
        <v>574918.23</v>
      </c>
      <c r="G85" s="80">
        <v>1857904.66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17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17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17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17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7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7"/>
        <v>0</v>
      </c>
    </row>
    <row r="93" spans="1:7" x14ac:dyDescent="0.25">
      <c r="A93" s="83" t="s">
        <v>294</v>
      </c>
      <c r="B93" s="80">
        <v>0</v>
      </c>
      <c r="C93" s="80">
        <v>0</v>
      </c>
      <c r="D93" s="80">
        <v>0</v>
      </c>
      <c r="E93" s="80">
        <v>0</v>
      </c>
      <c r="F93" s="80">
        <v>0</v>
      </c>
      <c r="G93" s="80">
        <f t="shared" ref="G93" si="18">SUM(G94:G102)</f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19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19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19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19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19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19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19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19"/>
        <v>0</v>
      </c>
    </row>
    <row r="103" spans="1:7" x14ac:dyDescent="0.25">
      <c r="A103" s="83" t="s">
        <v>304</v>
      </c>
      <c r="B103" s="80">
        <v>0</v>
      </c>
      <c r="C103" s="80">
        <v>0</v>
      </c>
      <c r="D103" s="80">
        <v>0</v>
      </c>
      <c r="E103" s="80">
        <v>0</v>
      </c>
      <c r="F103" s="80">
        <v>0</v>
      </c>
      <c r="G103" s="80">
        <f t="shared" ref="G103" si="20">SUM(G104:G112)</f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1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1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1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1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1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1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1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1"/>
        <v>0</v>
      </c>
    </row>
    <row r="113" spans="1:7" x14ac:dyDescent="0.25">
      <c r="A113" s="83" t="s">
        <v>314</v>
      </c>
      <c r="B113" s="80">
        <v>0</v>
      </c>
      <c r="C113" s="80">
        <v>0</v>
      </c>
      <c r="D113" s="80">
        <v>0</v>
      </c>
      <c r="E113" s="80">
        <v>0</v>
      </c>
      <c r="F113" s="80">
        <v>0</v>
      </c>
      <c r="G113" s="80">
        <f t="shared" ref="G113" si="22">SUM(G114:G122)</f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3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3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3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3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3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3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3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3"/>
        <v>0</v>
      </c>
    </row>
    <row r="123" spans="1:7" x14ac:dyDescent="0.25">
      <c r="A123" s="83" t="s">
        <v>324</v>
      </c>
      <c r="B123" s="80">
        <v>0</v>
      </c>
      <c r="C123" s="80">
        <v>0</v>
      </c>
      <c r="D123" s="80">
        <v>0</v>
      </c>
      <c r="E123" s="80">
        <v>0</v>
      </c>
      <c r="F123" s="80">
        <v>0</v>
      </c>
      <c r="G123" s="80">
        <f t="shared" ref="G123" si="24">SUM(G124:G132)</f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5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5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5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5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5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5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5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5"/>
        <v>0</v>
      </c>
    </row>
    <row r="133" spans="1:7" x14ac:dyDescent="0.25">
      <c r="A133" s="83" t="s">
        <v>334</v>
      </c>
      <c r="B133" s="80">
        <v>0</v>
      </c>
      <c r="C133" s="80">
        <v>0</v>
      </c>
      <c r="D133" s="80">
        <v>0</v>
      </c>
      <c r="E133" s="80">
        <v>0</v>
      </c>
      <c r="F133" s="80">
        <v>0</v>
      </c>
      <c r="G133" s="80">
        <f t="shared" ref="G133" si="26">SUM(G134:G136)</f>
        <v>0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>D136-E136</f>
        <v>0</v>
      </c>
    </row>
    <row r="137" spans="1:7" x14ac:dyDescent="0.25">
      <c r="A137" s="83" t="s">
        <v>338</v>
      </c>
      <c r="B137" s="80">
        <v>0</v>
      </c>
      <c r="C137" s="80">
        <v>0</v>
      </c>
      <c r="D137" s="80">
        <v>0</v>
      </c>
      <c r="E137" s="80">
        <v>0</v>
      </c>
      <c r="F137" s="80">
        <v>0</v>
      </c>
      <c r="G137" s="80">
        <f t="shared" ref="G137" si="27">SUM(G138:G142,G144:G145)</f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28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28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28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28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28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28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28"/>
        <v>0</v>
      </c>
    </row>
    <row r="146" spans="1:7" x14ac:dyDescent="0.25">
      <c r="A146" s="83" t="s">
        <v>347</v>
      </c>
      <c r="B146" s="80">
        <v>0</v>
      </c>
      <c r="C146" s="80">
        <v>0</v>
      </c>
      <c r="D146" s="80">
        <v>0</v>
      </c>
      <c r="E146" s="80">
        <v>0</v>
      </c>
      <c r="F146" s="80">
        <v>0</v>
      </c>
      <c r="G146" s="80">
        <f t="shared" ref="G146" si="29">SUM(G147:G149)</f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>D149-E149</f>
        <v>0</v>
      </c>
    </row>
    <row r="150" spans="1:7" x14ac:dyDescent="0.25">
      <c r="A150" s="83" t="s">
        <v>351</v>
      </c>
      <c r="B150" s="80">
        <v>0</v>
      </c>
      <c r="C150" s="80">
        <v>0</v>
      </c>
      <c r="D150" s="80">
        <v>0</v>
      </c>
      <c r="E150" s="80">
        <v>0</v>
      </c>
      <c r="F150" s="80">
        <v>0</v>
      </c>
      <c r="G150" s="80">
        <f t="shared" ref="G150" si="30">SUM(G151:G157)</f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1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1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1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1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1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1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 t="shared" ref="B159:G159" si="32">B9+B84</f>
        <v>11946327.5</v>
      </c>
      <c r="C159" s="79">
        <f t="shared" si="32"/>
        <v>-325700</v>
      </c>
      <c r="D159" s="79">
        <f t="shared" si="32"/>
        <v>11620627.5</v>
      </c>
      <c r="E159" s="79">
        <f t="shared" si="32"/>
        <v>2509568.1799999997</v>
      </c>
      <c r="F159" s="79">
        <f t="shared" si="32"/>
        <v>2509568.1799999997</v>
      </c>
      <c r="G159" s="79">
        <f t="shared" si="32"/>
        <v>9111059.3200000003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11946327.5</v>
      </c>
      <c r="Q2" s="18">
        <f>'Formato 6 a)'!C9</f>
        <v>-2758522.89</v>
      </c>
      <c r="R2" s="18">
        <f>'Formato 6 a)'!D9</f>
        <v>9187804.6099999994</v>
      </c>
      <c r="S2" s="18">
        <f>'Formato 6 a)'!E9</f>
        <v>1934649.95</v>
      </c>
      <c r="T2" s="18">
        <f>'Formato 6 a)'!F9</f>
        <v>1934649.95</v>
      </c>
      <c r="U2" s="18">
        <f>'Formato 6 a)'!G9</f>
        <v>7253154.6600000001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11946327.5</v>
      </c>
      <c r="Q3" s="18">
        <f>'Formato 6 a)'!C10</f>
        <v>-2758522.89</v>
      </c>
      <c r="R3" s="18">
        <f>'Formato 6 a)'!D10</f>
        <v>9187804.6099999994</v>
      </c>
      <c r="S3" s="18">
        <f>'Formato 6 a)'!E10</f>
        <v>1934649.95</v>
      </c>
      <c r="T3" s="18">
        <f>'Formato 6 a)'!F10</f>
        <v>1934649.95</v>
      </c>
      <c r="U3" s="18">
        <f>'Formato 6 a)'!G10</f>
        <v>7253154.6600000001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0</v>
      </c>
      <c r="Q4" s="18">
        <f>'Formato 6 a)'!C11</f>
        <v>0</v>
      </c>
      <c r="R4" s="18">
        <f>'Formato 6 a)'!D11</f>
        <v>0</v>
      </c>
      <c r="S4" s="18">
        <f>'Formato 6 a)'!E11</f>
        <v>0</v>
      </c>
      <c r="T4" s="18">
        <f>'Formato 6 a)'!F11</f>
        <v>0</v>
      </c>
      <c r="U4" s="18">
        <f>'Formato 6 a)'!G11</f>
        <v>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0</v>
      </c>
      <c r="Q6" s="18">
        <f>'Formato 6 a)'!C13</f>
        <v>0</v>
      </c>
      <c r="R6" s="18">
        <f>'Formato 6 a)'!D13</f>
        <v>0</v>
      </c>
      <c r="S6" s="18">
        <f>'Formato 6 a)'!E13</f>
        <v>0</v>
      </c>
      <c r="T6" s="18">
        <f>'Formato 6 a)'!F13</f>
        <v>0</v>
      </c>
      <c r="U6" s="18">
        <f>'Formato 6 a)'!G13</f>
        <v>0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0</v>
      </c>
      <c r="Q8" s="18">
        <f>'Formato 6 a)'!C15</f>
        <v>0</v>
      </c>
      <c r="R8" s="18">
        <f>'Formato 6 a)'!D15</f>
        <v>0</v>
      </c>
      <c r="S8" s="18">
        <f>'Formato 6 a)'!E15</f>
        <v>0</v>
      </c>
      <c r="T8" s="18">
        <f>'Formato 6 a)'!F15</f>
        <v>0</v>
      </c>
      <c r="U8" s="18">
        <f>'Formato 6 a)'!G15</f>
        <v>0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0</v>
      </c>
      <c r="Q11" s="18">
        <f>'Formato 6 a)'!C18</f>
        <v>0</v>
      </c>
      <c r="R11" s="18">
        <f>'Formato 6 a)'!D18</f>
        <v>0</v>
      </c>
      <c r="S11" s="18">
        <f>'Formato 6 a)'!E18</f>
        <v>0</v>
      </c>
      <c r="T11" s="18">
        <f>'Formato 6 a)'!F18</f>
        <v>0</v>
      </c>
      <c r="U11" s="18">
        <f>'Formato 6 a)'!G18</f>
        <v>0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0</v>
      </c>
      <c r="Q12" s="18">
        <f>'Formato 6 a)'!C19</f>
        <v>0</v>
      </c>
      <c r="R12" s="18">
        <f>'Formato 6 a)'!D19</f>
        <v>0</v>
      </c>
      <c r="S12" s="18">
        <f>'Formato 6 a)'!E19</f>
        <v>0</v>
      </c>
      <c r="T12" s="18">
        <f>'Formato 6 a)'!F19</f>
        <v>0</v>
      </c>
      <c r="U12" s="18">
        <f>'Formato 6 a)'!G19</f>
        <v>0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0</v>
      </c>
      <c r="Q13" s="18">
        <f>'Formato 6 a)'!C20</f>
        <v>0</v>
      </c>
      <c r="R13" s="18">
        <f>'Formato 6 a)'!D20</f>
        <v>0</v>
      </c>
      <c r="S13" s="18">
        <f>'Formato 6 a)'!E20</f>
        <v>0</v>
      </c>
      <c r="T13" s="18">
        <f>'Formato 6 a)'!F20</f>
        <v>0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0</v>
      </c>
      <c r="Q15" s="18">
        <f>'Formato 6 a)'!C22</f>
        <v>0</v>
      </c>
      <c r="R15" s="18">
        <f>'Formato 6 a)'!D22</f>
        <v>0</v>
      </c>
      <c r="S15" s="18">
        <f>'Formato 6 a)'!E22</f>
        <v>0</v>
      </c>
      <c r="T15" s="18">
        <f>'Formato 6 a)'!F22</f>
        <v>0</v>
      </c>
      <c r="U15" s="18">
        <f>'Formato 6 a)'!G22</f>
        <v>0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0</v>
      </c>
      <c r="Q16" s="18">
        <f>'Formato 6 a)'!C23</f>
        <v>0</v>
      </c>
      <c r="R16" s="18">
        <f>'Formato 6 a)'!D23</f>
        <v>0</v>
      </c>
      <c r="S16" s="18">
        <f>'Formato 6 a)'!E23</f>
        <v>0</v>
      </c>
      <c r="T16" s="18">
        <f>'Formato 6 a)'!F23</f>
        <v>0</v>
      </c>
      <c r="U16" s="18">
        <f>'Formato 6 a)'!G23</f>
        <v>0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0</v>
      </c>
      <c r="Q17" s="18">
        <f>'Formato 6 a)'!C24</f>
        <v>0</v>
      </c>
      <c r="R17" s="18">
        <f>'Formato 6 a)'!D24</f>
        <v>0</v>
      </c>
      <c r="S17" s="18">
        <f>'Formato 6 a)'!E24</f>
        <v>0</v>
      </c>
      <c r="T17" s="18">
        <f>'Formato 6 a)'!F24</f>
        <v>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0</v>
      </c>
      <c r="Q20" s="18">
        <f>'Formato 6 a)'!C27</f>
        <v>0</v>
      </c>
      <c r="R20" s="18">
        <f>'Formato 6 a)'!D27</f>
        <v>0</v>
      </c>
      <c r="S20" s="18">
        <f>'Formato 6 a)'!E27</f>
        <v>0</v>
      </c>
      <c r="T20" s="18">
        <f>'Formato 6 a)'!F27</f>
        <v>0</v>
      </c>
      <c r="U20" s="18">
        <f>'Formato 6 a)'!G27</f>
        <v>0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0</v>
      </c>
      <c r="Q21" s="18">
        <f>'Formato 6 a)'!C28</f>
        <v>0</v>
      </c>
      <c r="R21" s="18">
        <f>'Formato 6 a)'!D28</f>
        <v>0</v>
      </c>
      <c r="S21" s="18">
        <f>'Formato 6 a)'!E28</f>
        <v>0</v>
      </c>
      <c r="T21" s="18">
        <f>'Formato 6 a)'!F28</f>
        <v>0</v>
      </c>
      <c r="U21" s="18">
        <f>'Formato 6 a)'!G28</f>
        <v>0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0</v>
      </c>
      <c r="Q22" s="18">
        <f>'Formato 6 a)'!C29</f>
        <v>0</v>
      </c>
      <c r="R22" s="18">
        <f>'Formato 6 a)'!D29</f>
        <v>0</v>
      </c>
      <c r="S22" s="18">
        <f>'Formato 6 a)'!E29</f>
        <v>0</v>
      </c>
      <c r="T22" s="18">
        <f>'Formato 6 a)'!F29</f>
        <v>0</v>
      </c>
      <c r="U22" s="18">
        <f>'Formato 6 a)'!G29</f>
        <v>0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0</v>
      </c>
      <c r="Q23" s="18">
        <f>'Formato 6 a)'!C30</f>
        <v>0</v>
      </c>
      <c r="R23" s="18">
        <f>'Formato 6 a)'!D30</f>
        <v>0</v>
      </c>
      <c r="S23" s="18">
        <f>'Formato 6 a)'!E30</f>
        <v>0</v>
      </c>
      <c r="T23" s="18">
        <f>'Formato 6 a)'!F30</f>
        <v>0</v>
      </c>
      <c r="U23" s="18">
        <f>'Formato 6 a)'!G30</f>
        <v>0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0</v>
      </c>
      <c r="Q24" s="18">
        <f>'Formato 6 a)'!C31</f>
        <v>0</v>
      </c>
      <c r="R24" s="18">
        <f>'Formato 6 a)'!D31</f>
        <v>0</v>
      </c>
      <c r="S24" s="18">
        <f>'Formato 6 a)'!E31</f>
        <v>0</v>
      </c>
      <c r="T24" s="18">
        <f>'Formato 6 a)'!F31</f>
        <v>0</v>
      </c>
      <c r="U24" s="18">
        <f>'Formato 6 a)'!G31</f>
        <v>0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0</v>
      </c>
      <c r="Q25" s="18">
        <f>'Formato 6 a)'!C32</f>
        <v>0</v>
      </c>
      <c r="R25" s="18">
        <f>'Formato 6 a)'!D32</f>
        <v>0</v>
      </c>
      <c r="S25" s="18">
        <f>'Formato 6 a)'!E32</f>
        <v>0</v>
      </c>
      <c r="T25" s="18">
        <f>'Formato 6 a)'!F32</f>
        <v>0</v>
      </c>
      <c r="U25" s="18">
        <f>'Formato 6 a)'!G32</f>
        <v>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0</v>
      </c>
      <c r="Q26" s="18">
        <f>'Formato 6 a)'!C33</f>
        <v>0</v>
      </c>
      <c r="R26" s="18">
        <f>'Formato 6 a)'!D33</f>
        <v>0</v>
      </c>
      <c r="S26" s="18">
        <f>'Formato 6 a)'!E33</f>
        <v>0</v>
      </c>
      <c r="T26" s="18">
        <f>'Formato 6 a)'!F33</f>
        <v>0</v>
      </c>
      <c r="U26" s="18">
        <f>'Formato 6 a)'!G33</f>
        <v>0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0</v>
      </c>
      <c r="Q28" s="18">
        <f>'Formato 6 a)'!C35</f>
        <v>0</v>
      </c>
      <c r="R28" s="18">
        <f>'Formato 6 a)'!D35</f>
        <v>0</v>
      </c>
      <c r="S28" s="18">
        <f>'Formato 6 a)'!E35</f>
        <v>0</v>
      </c>
      <c r="T28" s="18">
        <f>'Formato 6 a)'!F35</f>
        <v>0</v>
      </c>
      <c r="U28" s="18">
        <f>'Formato 6 a)'!G35</f>
        <v>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0</v>
      </c>
      <c r="Q29" s="18">
        <f>'Formato 6 a)'!C36</f>
        <v>0</v>
      </c>
      <c r="R29" s="18">
        <f>'Formato 6 a)'!D36</f>
        <v>0</v>
      </c>
      <c r="S29" s="18">
        <f>'Formato 6 a)'!E36</f>
        <v>0</v>
      </c>
      <c r="T29" s="18">
        <f>'Formato 6 a)'!F36</f>
        <v>0</v>
      </c>
      <c r="U29" s="18">
        <f>'Formato 6 a)'!G36</f>
        <v>0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0</v>
      </c>
      <c r="Q30" s="18">
        <f>'Formato 6 a)'!C37</f>
        <v>0</v>
      </c>
      <c r="R30" s="18">
        <f>'Formato 6 a)'!D37</f>
        <v>0</v>
      </c>
      <c r="S30" s="18">
        <f>'Formato 6 a)'!E37</f>
        <v>0</v>
      </c>
      <c r="T30" s="18">
        <f>'Formato 6 a)'!F37</f>
        <v>0</v>
      </c>
      <c r="U30" s="18">
        <f>'Formato 6 a)'!G37</f>
        <v>0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0</v>
      </c>
      <c r="Q31" s="18">
        <f>'Formato 6 a)'!C38</f>
        <v>0</v>
      </c>
      <c r="R31" s="18">
        <f>'Formato 6 a)'!D38</f>
        <v>0</v>
      </c>
      <c r="S31" s="18">
        <f>'Formato 6 a)'!E38</f>
        <v>0</v>
      </c>
      <c r="T31" s="18">
        <f>'Formato 6 a)'!F38</f>
        <v>0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0</v>
      </c>
      <c r="R41" s="18">
        <f>'Formato 6 a)'!D48</f>
        <v>0</v>
      </c>
      <c r="S41" s="18">
        <f>'Formato 6 a)'!E48</f>
        <v>0</v>
      </c>
      <c r="T41" s="18">
        <f>'Formato 6 a)'!F48</f>
        <v>0</v>
      </c>
      <c r="U41" s="18">
        <f>'Formato 6 a)'!G48</f>
        <v>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0</v>
      </c>
      <c r="R42" s="18">
        <f>'Formato 6 a)'!D49</f>
        <v>0</v>
      </c>
      <c r="S42" s="18">
        <f>'Formato 6 a)'!E49</f>
        <v>0</v>
      </c>
      <c r="T42" s="18">
        <f>'Formato 6 a)'!F49</f>
        <v>0</v>
      </c>
      <c r="U42" s="18">
        <f>'Formato 6 a)'!G49</f>
        <v>0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2432822.89</v>
      </c>
      <c r="R76">
        <f>'Formato 6 a)'!D84</f>
        <v>2432822.89</v>
      </c>
      <c r="S76">
        <f>'Formato 6 a)'!E84</f>
        <v>574918.23</v>
      </c>
      <c r="T76">
        <f>'Formato 6 a)'!F84</f>
        <v>574918.23</v>
      </c>
      <c r="U76">
        <f>'Formato 6 a)'!G84</f>
        <v>1857904.66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2432822.89</v>
      </c>
      <c r="R77">
        <f>'Formato 6 a)'!D85</f>
        <v>2432822.89</v>
      </c>
      <c r="S77">
        <f>'Formato 6 a)'!E85</f>
        <v>574918.23</v>
      </c>
      <c r="T77">
        <f>'Formato 6 a)'!F85</f>
        <v>574918.23</v>
      </c>
      <c r="U77">
        <f>'Formato 6 a)'!G85</f>
        <v>1857904.66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11946327.5</v>
      </c>
      <c r="Q150">
        <f>'Formato 6 a)'!C159</f>
        <v>-325700</v>
      </c>
      <c r="R150">
        <f>'Formato 6 a)'!D159</f>
        <v>11620627.5</v>
      </c>
      <c r="S150">
        <f>'Formato 6 a)'!E159</f>
        <v>2509568.1799999997</v>
      </c>
      <c r="T150">
        <f>'Formato 6 a)'!F159</f>
        <v>2509568.1799999997</v>
      </c>
      <c r="U150">
        <f>'Formato 6 a)'!G159</f>
        <v>9111059.3200000003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abSelected="1" zoomScale="90" zoomScaleNormal="90" workbookViewId="0">
      <selection activeCell="C16" sqref="C16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x14ac:dyDescent="0.25">
      <c r="A2" s="153" t="str">
        <f>ENTE_PUBLICO_A</f>
        <v>SISTEMA MUNICIPAL PARA EL DESARROLLO INETGRAL DE LA FAMILIA DE SAN FELIPE GUANAJUATO,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marzo de 2018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x14ac:dyDescent="0.25">
      <c r="A9" s="52" t="s">
        <v>440</v>
      </c>
      <c r="B9" s="59">
        <f>SUM(B10:GASTO_NE_FIN_01)</f>
        <v>0</v>
      </c>
      <c r="C9" s="59">
        <f>SUM(C10:GASTO_NE_FIN_02)</f>
        <v>0</v>
      </c>
      <c r="D9" s="59">
        <f>SUM(D10:GASTO_NE_FIN_03)</f>
        <v>0</v>
      </c>
      <c r="E9" s="59">
        <f>SUM(E10:GASTO_NE_FIN_04)</f>
        <v>0</v>
      </c>
      <c r="F9" s="59">
        <f>SUM(F10:GASTO_NE_FIN_05)</f>
        <v>0</v>
      </c>
      <c r="G9" s="59">
        <f>SUM(G10:GASTO_NE_FIN_06)</f>
        <v>0</v>
      </c>
    </row>
    <row r="10" spans="1:7" s="24" customFormat="1" x14ac:dyDescent="0.25">
      <c r="A10" s="144" t="s">
        <v>432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77">
        <f>D10-E10</f>
        <v>0</v>
      </c>
    </row>
    <row r="11" spans="1:7" s="24" customFormat="1" x14ac:dyDescent="0.25">
      <c r="A11" s="144" t="s">
        <v>433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77">
        <f t="shared" ref="G11:G17" si="0">D11-E11</f>
        <v>0</v>
      </c>
    </row>
    <row r="12" spans="1:7" s="24" customFormat="1" x14ac:dyDescent="0.25">
      <c r="A12" s="144" t="s">
        <v>434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77">
        <f t="shared" si="0"/>
        <v>0</v>
      </c>
    </row>
    <row r="13" spans="1:7" s="24" customFormat="1" x14ac:dyDescent="0.25">
      <c r="A13" s="144" t="s">
        <v>435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77">
        <f t="shared" si="0"/>
        <v>0</v>
      </c>
    </row>
    <row r="14" spans="1:7" s="24" customFormat="1" x14ac:dyDescent="0.25">
      <c r="A14" s="144" t="s">
        <v>436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77">
        <f t="shared" si="0"/>
        <v>0</v>
      </c>
    </row>
    <row r="15" spans="1:7" s="24" customFormat="1" x14ac:dyDescent="0.25">
      <c r="A15" s="144" t="s">
        <v>437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77">
        <f t="shared" si="0"/>
        <v>0</v>
      </c>
    </row>
    <row r="16" spans="1:7" s="24" customFormat="1" x14ac:dyDescent="0.25">
      <c r="A16" s="144" t="s">
        <v>438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77">
        <f t="shared" si="0"/>
        <v>0</v>
      </c>
    </row>
    <row r="17" spans="1:7" s="24" customFormat="1" x14ac:dyDescent="0.25">
      <c r="A17" s="144" t="s">
        <v>439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0"/>
        <v>0</v>
      </c>
    </row>
    <row r="18" spans="1:7" x14ac:dyDescent="0.2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x14ac:dyDescent="0.2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x14ac:dyDescent="0.25">
      <c r="A20" s="144" t="s">
        <v>432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>D20-E20</f>
        <v>0</v>
      </c>
    </row>
    <row r="21" spans="1:7" s="24" customFormat="1" x14ac:dyDescent="0.25">
      <c r="A21" s="144" t="s">
        <v>433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1"/>
        <v>0</v>
      </c>
    </row>
    <row r="23" spans="1:7" s="24" customFormat="1" x14ac:dyDescent="0.25">
      <c r="A23" s="144" t="s">
        <v>435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1"/>
        <v>0</v>
      </c>
    </row>
    <row r="24" spans="1:7" s="24" customFormat="1" x14ac:dyDescent="0.25">
      <c r="A24" s="144" t="s">
        <v>436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1"/>
        <v>0</v>
      </c>
    </row>
    <row r="25" spans="1:7" s="24" customFormat="1" x14ac:dyDescent="0.25">
      <c r="A25" s="144" t="s">
        <v>437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1"/>
        <v>0</v>
      </c>
    </row>
    <row r="26" spans="1:7" s="24" customFormat="1" x14ac:dyDescent="0.25">
      <c r="A26" s="144" t="s">
        <v>438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1"/>
        <v>0</v>
      </c>
    </row>
    <row r="27" spans="1:7" s="24" customFormat="1" x14ac:dyDescent="0.25">
      <c r="A27" s="144" t="s">
        <v>439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0</v>
      </c>
      <c r="C29" s="61">
        <f>GASTO_NE_T2+GASTO_E_T2</f>
        <v>0</v>
      </c>
      <c r="D29" s="61">
        <f>GASTO_NE_T3+GASTO_E_T3</f>
        <v>0</v>
      </c>
      <c r="E29" s="61">
        <f>GASTO_NE_T4+GASTO_E_T4</f>
        <v>0</v>
      </c>
      <c r="F29" s="61">
        <f>GASTO_NE_T5+GASTO_E_T5</f>
        <v>0</v>
      </c>
      <c r="G29" s="61">
        <f>GASTO_NE_T6+GASTO_E_T6</f>
        <v>0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idden="1" x14ac:dyDescent="0.2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0</v>
      </c>
      <c r="Q2" s="18">
        <f>GASTO_NE_T2</f>
        <v>0</v>
      </c>
      <c r="R2" s="18">
        <f>GASTO_NE_T3</f>
        <v>0</v>
      </c>
      <c r="S2" s="18">
        <f>GASTO_NE_T4</f>
        <v>0</v>
      </c>
      <c r="T2" s="18">
        <f>GASTO_NE_T5</f>
        <v>0</v>
      </c>
      <c r="U2" s="18">
        <f>GASTO_NE_T6</f>
        <v>0</v>
      </c>
    </row>
    <row r="3" spans="1:25" x14ac:dyDescent="0.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0</v>
      </c>
      <c r="Q4" s="18">
        <f>TOTAL_E_T2</f>
        <v>0</v>
      </c>
      <c r="R4" s="18">
        <f>TOTAL_E_T3</f>
        <v>0</v>
      </c>
      <c r="S4" s="18">
        <f>TOTAL_E_T4</f>
        <v>0</v>
      </c>
      <c r="T4" s="18">
        <f>TOTAL_E_T5</f>
        <v>0</v>
      </c>
      <c r="U4" s="18">
        <f>TOTAL_E_T6</f>
        <v>0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5" zoomScale="90" zoomScaleNormal="90" workbookViewId="0">
      <selection activeCell="G7" sqref="G7:G8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x14ac:dyDescent="0.25">
      <c r="A2" s="153" t="str">
        <f>ENTE_PUBLICO_A</f>
        <v>SISTEMA MUNICIPAL PARA EL DESARROLLO INETGRAL DE LA FAMILIA DE SAN FELIPE GUANAJUATO,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marzo de 2018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x14ac:dyDescent="0.25">
      <c r="A9" s="52" t="s">
        <v>363</v>
      </c>
      <c r="B9" s="70">
        <f t="shared" ref="B9:G9" si="0">SUM(B10,B19,B27,B37)</f>
        <v>28</v>
      </c>
      <c r="C9" s="70">
        <f t="shared" si="0"/>
        <v>28</v>
      </c>
      <c r="D9" s="70">
        <f t="shared" si="0"/>
        <v>84</v>
      </c>
      <c r="E9" s="70">
        <f t="shared" si="0"/>
        <v>28</v>
      </c>
      <c r="F9" s="70">
        <f t="shared" si="0"/>
        <v>28</v>
      </c>
      <c r="G9" s="70">
        <f t="shared" si="0"/>
        <v>56</v>
      </c>
    </row>
    <row r="10" spans="1:7" x14ac:dyDescent="0.25">
      <c r="A10" s="53" t="s">
        <v>364</v>
      </c>
      <c r="B10" s="71">
        <f t="shared" ref="B10:G10" si="1">SUM(B11:B18)</f>
        <v>8</v>
      </c>
      <c r="C10" s="71">
        <f t="shared" si="1"/>
        <v>8</v>
      </c>
      <c r="D10" s="71">
        <f t="shared" si="1"/>
        <v>24</v>
      </c>
      <c r="E10" s="71">
        <f t="shared" si="1"/>
        <v>8</v>
      </c>
      <c r="F10" s="71">
        <f t="shared" si="1"/>
        <v>8</v>
      </c>
      <c r="G10" s="71">
        <f t="shared" si="1"/>
        <v>16</v>
      </c>
    </row>
    <row r="11" spans="1:7" x14ac:dyDescent="0.25">
      <c r="A11" s="63" t="s">
        <v>365</v>
      </c>
      <c r="B11" s="72">
        <v>1</v>
      </c>
      <c r="C11" s="72">
        <v>1</v>
      </c>
      <c r="D11" s="72">
        <v>3</v>
      </c>
      <c r="E11" s="72">
        <v>1</v>
      </c>
      <c r="F11" s="72">
        <v>1</v>
      </c>
      <c r="G11" s="72">
        <f>D11-E11</f>
        <v>2</v>
      </c>
    </row>
    <row r="12" spans="1:7" x14ac:dyDescent="0.25">
      <c r="A12" s="63" t="s">
        <v>366</v>
      </c>
      <c r="B12" s="72">
        <v>1</v>
      </c>
      <c r="C12" s="72">
        <v>1</v>
      </c>
      <c r="D12" s="72">
        <v>3</v>
      </c>
      <c r="E12" s="72">
        <v>1</v>
      </c>
      <c r="F12" s="72">
        <v>1</v>
      </c>
      <c r="G12" s="72">
        <f t="shared" ref="G12:G18" si="2">D12-E12</f>
        <v>2</v>
      </c>
    </row>
    <row r="13" spans="1:7" x14ac:dyDescent="0.25">
      <c r="A13" s="63" t="s">
        <v>367</v>
      </c>
      <c r="B13" s="72">
        <v>1</v>
      </c>
      <c r="C13" s="72">
        <v>1</v>
      </c>
      <c r="D13" s="72">
        <v>3</v>
      </c>
      <c r="E13" s="72">
        <v>1</v>
      </c>
      <c r="F13" s="72">
        <v>1</v>
      </c>
      <c r="G13" s="72">
        <f t="shared" si="2"/>
        <v>2</v>
      </c>
    </row>
    <row r="14" spans="1:7" x14ac:dyDescent="0.25">
      <c r="A14" s="63" t="s">
        <v>368</v>
      </c>
      <c r="B14" s="72">
        <v>1</v>
      </c>
      <c r="C14" s="72">
        <v>1</v>
      </c>
      <c r="D14" s="72">
        <v>3</v>
      </c>
      <c r="E14" s="72">
        <v>1</v>
      </c>
      <c r="F14" s="72">
        <v>1</v>
      </c>
      <c r="G14" s="72">
        <f t="shared" si="2"/>
        <v>2</v>
      </c>
    </row>
    <row r="15" spans="1:7" x14ac:dyDescent="0.25">
      <c r="A15" s="63" t="s">
        <v>369</v>
      </c>
      <c r="B15" s="72">
        <v>1</v>
      </c>
      <c r="C15" s="72">
        <v>1</v>
      </c>
      <c r="D15" s="72">
        <v>3</v>
      </c>
      <c r="E15" s="72">
        <v>1</v>
      </c>
      <c r="F15" s="72">
        <v>1</v>
      </c>
      <c r="G15" s="72">
        <f t="shared" si="2"/>
        <v>2</v>
      </c>
    </row>
    <row r="16" spans="1:7" x14ac:dyDescent="0.25">
      <c r="A16" s="63" t="s">
        <v>370</v>
      </c>
      <c r="B16" s="72">
        <v>1</v>
      </c>
      <c r="C16" s="72">
        <v>1</v>
      </c>
      <c r="D16" s="72">
        <v>3</v>
      </c>
      <c r="E16" s="72">
        <v>1</v>
      </c>
      <c r="F16" s="72">
        <v>1</v>
      </c>
      <c r="G16" s="72">
        <f t="shared" si="2"/>
        <v>2</v>
      </c>
    </row>
    <row r="17" spans="1:7" x14ac:dyDescent="0.25">
      <c r="A17" s="63" t="s">
        <v>371</v>
      </c>
      <c r="B17" s="72">
        <v>1</v>
      </c>
      <c r="C17" s="72">
        <v>1</v>
      </c>
      <c r="D17" s="72">
        <v>3</v>
      </c>
      <c r="E17" s="72">
        <v>1</v>
      </c>
      <c r="F17" s="72">
        <v>1</v>
      </c>
      <c r="G17" s="72">
        <f t="shared" si="2"/>
        <v>2</v>
      </c>
    </row>
    <row r="18" spans="1:7" x14ac:dyDescent="0.25">
      <c r="A18" s="63" t="s">
        <v>372</v>
      </c>
      <c r="B18" s="72">
        <v>1</v>
      </c>
      <c r="C18" s="72">
        <v>1</v>
      </c>
      <c r="D18" s="72">
        <v>3</v>
      </c>
      <c r="E18" s="72">
        <v>1</v>
      </c>
      <c r="F18" s="72">
        <v>1</v>
      </c>
      <c r="G18" s="72">
        <f t="shared" si="2"/>
        <v>2</v>
      </c>
    </row>
    <row r="19" spans="1:7" x14ac:dyDescent="0.25">
      <c r="A19" s="53" t="s">
        <v>373</v>
      </c>
      <c r="B19" s="71">
        <f t="shared" ref="B19:G19" si="3">SUM(B20:B26)</f>
        <v>7</v>
      </c>
      <c r="C19" s="71">
        <f t="shared" si="3"/>
        <v>7</v>
      </c>
      <c r="D19" s="71">
        <f t="shared" si="3"/>
        <v>21</v>
      </c>
      <c r="E19" s="71">
        <f t="shared" si="3"/>
        <v>7</v>
      </c>
      <c r="F19" s="71">
        <f t="shared" si="3"/>
        <v>7</v>
      </c>
      <c r="G19" s="71">
        <f t="shared" si="3"/>
        <v>14</v>
      </c>
    </row>
    <row r="20" spans="1:7" x14ac:dyDescent="0.25">
      <c r="A20" s="63" t="s">
        <v>374</v>
      </c>
      <c r="B20" s="71">
        <v>1</v>
      </c>
      <c r="C20" s="71">
        <v>1</v>
      </c>
      <c r="D20" s="71">
        <v>3</v>
      </c>
      <c r="E20" s="71">
        <v>1</v>
      </c>
      <c r="F20" s="71">
        <v>1</v>
      </c>
      <c r="G20" s="72">
        <f>D20-E20</f>
        <v>2</v>
      </c>
    </row>
    <row r="21" spans="1:7" x14ac:dyDescent="0.25">
      <c r="A21" s="63" t="s">
        <v>375</v>
      </c>
      <c r="B21" s="71">
        <v>1</v>
      </c>
      <c r="C21" s="71">
        <v>1</v>
      </c>
      <c r="D21" s="71">
        <v>3</v>
      </c>
      <c r="E21" s="71">
        <v>1</v>
      </c>
      <c r="F21" s="71">
        <v>1</v>
      </c>
      <c r="G21" s="72">
        <f t="shared" ref="G21:G26" si="4">D21-E21</f>
        <v>2</v>
      </c>
    </row>
    <row r="22" spans="1:7" x14ac:dyDescent="0.25">
      <c r="A22" s="63" t="s">
        <v>376</v>
      </c>
      <c r="B22" s="71">
        <v>1</v>
      </c>
      <c r="C22" s="71">
        <v>1</v>
      </c>
      <c r="D22" s="71">
        <v>3</v>
      </c>
      <c r="E22" s="71">
        <v>1</v>
      </c>
      <c r="F22" s="71">
        <v>1</v>
      </c>
      <c r="G22" s="72">
        <f t="shared" si="4"/>
        <v>2</v>
      </c>
    </row>
    <row r="23" spans="1:7" x14ac:dyDescent="0.25">
      <c r="A23" s="63" t="s">
        <v>377</v>
      </c>
      <c r="B23" s="71">
        <v>1</v>
      </c>
      <c r="C23" s="71">
        <v>1</v>
      </c>
      <c r="D23" s="71">
        <v>3</v>
      </c>
      <c r="E23" s="71">
        <v>1</v>
      </c>
      <c r="F23" s="71">
        <v>1</v>
      </c>
      <c r="G23" s="72">
        <f t="shared" si="4"/>
        <v>2</v>
      </c>
    </row>
    <row r="24" spans="1:7" x14ac:dyDescent="0.25">
      <c r="A24" s="63" t="s">
        <v>378</v>
      </c>
      <c r="B24" s="71">
        <v>1</v>
      </c>
      <c r="C24" s="71">
        <v>1</v>
      </c>
      <c r="D24" s="71">
        <v>3</v>
      </c>
      <c r="E24" s="71">
        <v>1</v>
      </c>
      <c r="F24" s="71">
        <v>1</v>
      </c>
      <c r="G24" s="72">
        <f t="shared" si="4"/>
        <v>2</v>
      </c>
    </row>
    <row r="25" spans="1:7" x14ac:dyDescent="0.25">
      <c r="A25" s="63" t="s">
        <v>379</v>
      </c>
      <c r="B25" s="71">
        <v>1</v>
      </c>
      <c r="C25" s="71">
        <v>1</v>
      </c>
      <c r="D25" s="71">
        <v>3</v>
      </c>
      <c r="E25" s="71">
        <v>1</v>
      </c>
      <c r="F25" s="71">
        <v>1</v>
      </c>
      <c r="G25" s="72">
        <f t="shared" si="4"/>
        <v>2</v>
      </c>
    </row>
    <row r="26" spans="1:7" x14ac:dyDescent="0.25">
      <c r="A26" s="63" t="s">
        <v>380</v>
      </c>
      <c r="B26" s="71">
        <v>1</v>
      </c>
      <c r="C26" s="71">
        <v>1</v>
      </c>
      <c r="D26" s="71">
        <v>3</v>
      </c>
      <c r="E26" s="71">
        <v>1</v>
      </c>
      <c r="F26" s="71">
        <v>1</v>
      </c>
      <c r="G26" s="72">
        <f t="shared" si="4"/>
        <v>2</v>
      </c>
    </row>
    <row r="27" spans="1:7" x14ac:dyDescent="0.25">
      <c r="A27" s="53" t="s">
        <v>381</v>
      </c>
      <c r="B27" s="71">
        <f t="shared" ref="B27:G27" si="5">SUM(B28:B36)</f>
        <v>9</v>
      </c>
      <c r="C27" s="71">
        <f t="shared" si="5"/>
        <v>9</v>
      </c>
      <c r="D27" s="71">
        <f t="shared" si="5"/>
        <v>27</v>
      </c>
      <c r="E27" s="71">
        <f t="shared" si="5"/>
        <v>9</v>
      </c>
      <c r="F27" s="71">
        <f t="shared" si="5"/>
        <v>9</v>
      </c>
      <c r="G27" s="71">
        <f t="shared" si="5"/>
        <v>18</v>
      </c>
    </row>
    <row r="28" spans="1:7" x14ac:dyDescent="0.25">
      <c r="A28" s="69" t="s">
        <v>382</v>
      </c>
      <c r="B28" s="71">
        <v>1</v>
      </c>
      <c r="C28" s="71">
        <v>1</v>
      </c>
      <c r="D28" s="71">
        <v>3</v>
      </c>
      <c r="E28" s="71">
        <v>1</v>
      </c>
      <c r="F28" s="71">
        <v>1</v>
      </c>
      <c r="G28" s="72">
        <f>D28-E28</f>
        <v>2</v>
      </c>
    </row>
    <row r="29" spans="1:7" x14ac:dyDescent="0.25">
      <c r="A29" s="63" t="s">
        <v>383</v>
      </c>
      <c r="B29" s="71">
        <v>1</v>
      </c>
      <c r="C29" s="71">
        <v>1</v>
      </c>
      <c r="D29" s="71">
        <v>3</v>
      </c>
      <c r="E29" s="71">
        <v>1</v>
      </c>
      <c r="F29" s="71">
        <v>1</v>
      </c>
      <c r="G29" s="72">
        <f t="shared" ref="G29:G36" si="6">D29-E29</f>
        <v>2</v>
      </c>
    </row>
    <row r="30" spans="1:7" x14ac:dyDescent="0.25">
      <c r="A30" s="63" t="s">
        <v>384</v>
      </c>
      <c r="B30" s="71">
        <v>1</v>
      </c>
      <c r="C30" s="71">
        <v>1</v>
      </c>
      <c r="D30" s="71">
        <v>3</v>
      </c>
      <c r="E30" s="71">
        <v>1</v>
      </c>
      <c r="F30" s="71">
        <v>1</v>
      </c>
      <c r="G30" s="72">
        <f t="shared" si="6"/>
        <v>2</v>
      </c>
    </row>
    <row r="31" spans="1:7" x14ac:dyDescent="0.25">
      <c r="A31" s="63" t="s">
        <v>385</v>
      </c>
      <c r="B31" s="71">
        <v>1</v>
      </c>
      <c r="C31" s="71">
        <v>1</v>
      </c>
      <c r="D31" s="71">
        <v>3</v>
      </c>
      <c r="E31" s="71">
        <v>1</v>
      </c>
      <c r="F31" s="71">
        <v>1</v>
      </c>
      <c r="G31" s="72">
        <f t="shared" si="6"/>
        <v>2</v>
      </c>
    </row>
    <row r="32" spans="1:7" x14ac:dyDescent="0.25">
      <c r="A32" s="63" t="s">
        <v>386</v>
      </c>
      <c r="B32" s="71">
        <v>1</v>
      </c>
      <c r="C32" s="71">
        <v>1</v>
      </c>
      <c r="D32" s="71">
        <v>3</v>
      </c>
      <c r="E32" s="71">
        <v>1</v>
      </c>
      <c r="F32" s="71">
        <v>1</v>
      </c>
      <c r="G32" s="72">
        <f t="shared" si="6"/>
        <v>2</v>
      </c>
    </row>
    <row r="33" spans="1:7" x14ac:dyDescent="0.25">
      <c r="A33" s="63" t="s">
        <v>387</v>
      </c>
      <c r="B33" s="71">
        <v>1</v>
      </c>
      <c r="C33" s="71">
        <v>1</v>
      </c>
      <c r="D33" s="71">
        <v>3</v>
      </c>
      <c r="E33" s="71">
        <v>1</v>
      </c>
      <c r="F33" s="71">
        <v>1</v>
      </c>
      <c r="G33" s="72">
        <f t="shared" si="6"/>
        <v>2</v>
      </c>
    </row>
    <row r="34" spans="1:7" x14ac:dyDescent="0.25">
      <c r="A34" s="63" t="s">
        <v>388</v>
      </c>
      <c r="B34" s="71">
        <v>1</v>
      </c>
      <c r="C34" s="71">
        <v>1</v>
      </c>
      <c r="D34" s="71">
        <v>3</v>
      </c>
      <c r="E34" s="71">
        <v>1</v>
      </c>
      <c r="F34" s="71">
        <v>1</v>
      </c>
      <c r="G34" s="72">
        <f t="shared" si="6"/>
        <v>2</v>
      </c>
    </row>
    <row r="35" spans="1:7" x14ac:dyDescent="0.25">
      <c r="A35" s="63" t="s">
        <v>389</v>
      </c>
      <c r="B35" s="71">
        <v>1</v>
      </c>
      <c r="C35" s="71">
        <v>1</v>
      </c>
      <c r="D35" s="71">
        <v>3</v>
      </c>
      <c r="E35" s="71">
        <v>1</v>
      </c>
      <c r="F35" s="71">
        <v>1</v>
      </c>
      <c r="G35" s="72">
        <f t="shared" si="6"/>
        <v>2</v>
      </c>
    </row>
    <row r="36" spans="1:7" x14ac:dyDescent="0.25">
      <c r="A36" s="63" t="s">
        <v>390</v>
      </c>
      <c r="B36" s="71">
        <v>1</v>
      </c>
      <c r="C36" s="71">
        <v>1</v>
      </c>
      <c r="D36" s="71">
        <v>3</v>
      </c>
      <c r="E36" s="71">
        <v>1</v>
      </c>
      <c r="F36" s="71">
        <v>1</v>
      </c>
      <c r="G36" s="72">
        <f t="shared" si="6"/>
        <v>2</v>
      </c>
    </row>
    <row r="37" spans="1:7" ht="30" x14ac:dyDescent="0.25">
      <c r="A37" s="64" t="s">
        <v>398</v>
      </c>
      <c r="B37" s="71">
        <f t="shared" ref="B37:G37" si="7">SUM(B38:B41)</f>
        <v>4</v>
      </c>
      <c r="C37" s="71">
        <f t="shared" si="7"/>
        <v>4</v>
      </c>
      <c r="D37" s="71">
        <f t="shared" si="7"/>
        <v>12</v>
      </c>
      <c r="E37" s="71">
        <f t="shared" si="7"/>
        <v>4</v>
      </c>
      <c r="F37" s="71">
        <f t="shared" si="7"/>
        <v>4</v>
      </c>
      <c r="G37" s="71">
        <f t="shared" si="7"/>
        <v>8</v>
      </c>
    </row>
    <row r="38" spans="1:7" x14ac:dyDescent="0.25">
      <c r="A38" s="69" t="s">
        <v>391</v>
      </c>
      <c r="B38" s="71">
        <v>1</v>
      </c>
      <c r="C38" s="71">
        <v>1</v>
      </c>
      <c r="D38" s="71">
        <v>3</v>
      </c>
      <c r="E38" s="71">
        <v>1</v>
      </c>
      <c r="F38" s="71">
        <v>1</v>
      </c>
      <c r="G38" s="72">
        <f>D38-E38</f>
        <v>2</v>
      </c>
    </row>
    <row r="39" spans="1:7" ht="30" x14ac:dyDescent="0.25">
      <c r="A39" s="69" t="s">
        <v>392</v>
      </c>
      <c r="B39" s="72">
        <v>1</v>
      </c>
      <c r="C39" s="72">
        <v>1</v>
      </c>
      <c r="D39" s="72">
        <v>3</v>
      </c>
      <c r="E39" s="72">
        <v>1</v>
      </c>
      <c r="F39" s="72">
        <v>1</v>
      </c>
      <c r="G39" s="72">
        <f>D39-E39</f>
        <v>2</v>
      </c>
    </row>
    <row r="40" spans="1:7" x14ac:dyDescent="0.25">
      <c r="A40" s="69" t="s">
        <v>393</v>
      </c>
      <c r="B40" s="72">
        <v>1</v>
      </c>
      <c r="C40" s="72">
        <v>1</v>
      </c>
      <c r="D40" s="72">
        <v>3</v>
      </c>
      <c r="E40" s="72">
        <v>1</v>
      </c>
      <c r="F40" s="72">
        <v>1</v>
      </c>
      <c r="G40" s="72">
        <f>D40-E40</f>
        <v>2</v>
      </c>
    </row>
    <row r="41" spans="1:7" x14ac:dyDescent="0.25">
      <c r="A41" s="69" t="s">
        <v>394</v>
      </c>
      <c r="B41" s="72">
        <v>1</v>
      </c>
      <c r="C41" s="72">
        <v>1</v>
      </c>
      <c r="D41" s="72">
        <v>3</v>
      </c>
      <c r="E41" s="72">
        <v>1</v>
      </c>
      <c r="F41" s="72">
        <v>1</v>
      </c>
      <c r="G41" s="72">
        <f>D41-E41</f>
        <v>2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8">SUM(B44,B53,B61,B71)</f>
        <v>28</v>
      </c>
      <c r="C43" s="73">
        <f t="shared" si="8"/>
        <v>28</v>
      </c>
      <c r="D43" s="73">
        <f t="shared" si="8"/>
        <v>84</v>
      </c>
      <c r="E43" s="73">
        <f t="shared" si="8"/>
        <v>28</v>
      </c>
      <c r="F43" s="73">
        <f t="shared" si="8"/>
        <v>28</v>
      </c>
      <c r="G43" s="73">
        <f t="shared" si="8"/>
        <v>56</v>
      </c>
    </row>
    <row r="44" spans="1:7" x14ac:dyDescent="0.25">
      <c r="A44" s="53" t="s">
        <v>430</v>
      </c>
      <c r="B44" s="72">
        <f t="shared" ref="B44:G44" si="9">SUM(B45:B52)</f>
        <v>8</v>
      </c>
      <c r="C44" s="72">
        <f t="shared" si="9"/>
        <v>8</v>
      </c>
      <c r="D44" s="72">
        <f t="shared" si="9"/>
        <v>24</v>
      </c>
      <c r="E44" s="72">
        <f t="shared" si="9"/>
        <v>8</v>
      </c>
      <c r="F44" s="72">
        <f t="shared" si="9"/>
        <v>8</v>
      </c>
      <c r="G44" s="72">
        <f t="shared" si="9"/>
        <v>16</v>
      </c>
    </row>
    <row r="45" spans="1:7" x14ac:dyDescent="0.25">
      <c r="A45" s="69" t="s">
        <v>365</v>
      </c>
      <c r="B45" s="72">
        <v>1</v>
      </c>
      <c r="C45" s="72">
        <v>1</v>
      </c>
      <c r="D45" s="72">
        <v>3</v>
      </c>
      <c r="E45" s="72">
        <v>1</v>
      </c>
      <c r="F45" s="72">
        <v>1</v>
      </c>
      <c r="G45" s="72">
        <f>D45-E45</f>
        <v>2</v>
      </c>
    </row>
    <row r="46" spans="1:7" x14ac:dyDescent="0.25">
      <c r="A46" s="69" t="s">
        <v>366</v>
      </c>
      <c r="B46" s="72">
        <v>1</v>
      </c>
      <c r="C46" s="72">
        <v>1</v>
      </c>
      <c r="D46" s="72">
        <v>3</v>
      </c>
      <c r="E46" s="72">
        <v>1</v>
      </c>
      <c r="F46" s="72">
        <v>1</v>
      </c>
      <c r="G46" s="72">
        <f t="shared" ref="G46:G52" si="10">D46-E46</f>
        <v>2</v>
      </c>
    </row>
    <row r="47" spans="1:7" x14ac:dyDescent="0.25">
      <c r="A47" s="69" t="s">
        <v>367</v>
      </c>
      <c r="B47" s="72">
        <v>1</v>
      </c>
      <c r="C47" s="72">
        <v>1</v>
      </c>
      <c r="D47" s="72">
        <v>3</v>
      </c>
      <c r="E47" s="72">
        <v>1</v>
      </c>
      <c r="F47" s="72">
        <v>1</v>
      </c>
      <c r="G47" s="72">
        <f t="shared" si="10"/>
        <v>2</v>
      </c>
    </row>
    <row r="48" spans="1:7" x14ac:dyDescent="0.25">
      <c r="A48" s="69" t="s">
        <v>368</v>
      </c>
      <c r="B48" s="72">
        <v>1</v>
      </c>
      <c r="C48" s="72">
        <v>1</v>
      </c>
      <c r="D48" s="72">
        <v>3</v>
      </c>
      <c r="E48" s="72">
        <v>1</v>
      </c>
      <c r="F48" s="72">
        <v>1</v>
      </c>
      <c r="G48" s="72">
        <f t="shared" si="10"/>
        <v>2</v>
      </c>
    </row>
    <row r="49" spans="1:7" x14ac:dyDescent="0.25">
      <c r="A49" s="69" t="s">
        <v>369</v>
      </c>
      <c r="B49" s="72">
        <v>1</v>
      </c>
      <c r="C49" s="72">
        <v>1</v>
      </c>
      <c r="D49" s="72">
        <v>3</v>
      </c>
      <c r="E49" s="72">
        <v>1</v>
      </c>
      <c r="F49" s="72">
        <v>1</v>
      </c>
      <c r="G49" s="72">
        <f t="shared" si="10"/>
        <v>2</v>
      </c>
    </row>
    <row r="50" spans="1:7" x14ac:dyDescent="0.25">
      <c r="A50" s="69" t="s">
        <v>370</v>
      </c>
      <c r="B50" s="72">
        <v>1</v>
      </c>
      <c r="C50" s="72">
        <v>1</v>
      </c>
      <c r="D50" s="72">
        <v>3</v>
      </c>
      <c r="E50" s="72">
        <v>1</v>
      </c>
      <c r="F50" s="72">
        <v>1</v>
      </c>
      <c r="G50" s="72">
        <f t="shared" si="10"/>
        <v>2</v>
      </c>
    </row>
    <row r="51" spans="1:7" x14ac:dyDescent="0.25">
      <c r="A51" s="69" t="s">
        <v>371</v>
      </c>
      <c r="B51" s="72">
        <v>1</v>
      </c>
      <c r="C51" s="72">
        <v>1</v>
      </c>
      <c r="D51" s="72">
        <v>3</v>
      </c>
      <c r="E51" s="72">
        <v>1</v>
      </c>
      <c r="F51" s="72">
        <v>1</v>
      </c>
      <c r="G51" s="72">
        <f t="shared" si="10"/>
        <v>2</v>
      </c>
    </row>
    <row r="52" spans="1:7" x14ac:dyDescent="0.25">
      <c r="A52" s="69" t="s">
        <v>372</v>
      </c>
      <c r="B52" s="72">
        <v>1</v>
      </c>
      <c r="C52" s="72">
        <v>1</v>
      </c>
      <c r="D52" s="72">
        <v>3</v>
      </c>
      <c r="E52" s="72">
        <v>1</v>
      </c>
      <c r="F52" s="72">
        <v>1</v>
      </c>
      <c r="G52" s="72">
        <f t="shared" si="10"/>
        <v>2</v>
      </c>
    </row>
    <row r="53" spans="1:7" x14ac:dyDescent="0.25">
      <c r="A53" s="53" t="s">
        <v>373</v>
      </c>
      <c r="B53" s="71">
        <f t="shared" ref="B53:G53" si="11">SUM(B54:B60)</f>
        <v>7</v>
      </c>
      <c r="C53" s="71">
        <f t="shared" si="11"/>
        <v>7</v>
      </c>
      <c r="D53" s="71">
        <f t="shared" si="11"/>
        <v>21</v>
      </c>
      <c r="E53" s="71">
        <f t="shared" si="11"/>
        <v>7</v>
      </c>
      <c r="F53" s="71">
        <f t="shared" si="11"/>
        <v>7</v>
      </c>
      <c r="G53" s="71">
        <f t="shared" si="11"/>
        <v>14</v>
      </c>
    </row>
    <row r="54" spans="1:7" x14ac:dyDescent="0.25">
      <c r="A54" s="69" t="s">
        <v>374</v>
      </c>
      <c r="B54" s="71">
        <v>1</v>
      </c>
      <c r="C54" s="71">
        <v>1</v>
      </c>
      <c r="D54" s="71">
        <v>3</v>
      </c>
      <c r="E54" s="71">
        <v>1</v>
      </c>
      <c r="F54" s="71">
        <v>1</v>
      </c>
      <c r="G54" s="72">
        <f>D54-E54</f>
        <v>2</v>
      </c>
    </row>
    <row r="55" spans="1:7" x14ac:dyDescent="0.25">
      <c r="A55" s="69" t="s">
        <v>375</v>
      </c>
      <c r="B55" s="71">
        <v>1</v>
      </c>
      <c r="C55" s="71">
        <v>1</v>
      </c>
      <c r="D55" s="71">
        <v>3</v>
      </c>
      <c r="E55" s="71">
        <v>1</v>
      </c>
      <c r="F55" s="71">
        <v>1</v>
      </c>
      <c r="G55" s="72">
        <f t="shared" ref="G55:G60" si="12">D55-E55</f>
        <v>2</v>
      </c>
    </row>
    <row r="56" spans="1:7" x14ac:dyDescent="0.25">
      <c r="A56" s="69" t="s">
        <v>376</v>
      </c>
      <c r="B56" s="71">
        <v>1</v>
      </c>
      <c r="C56" s="71">
        <v>1</v>
      </c>
      <c r="D56" s="71">
        <v>3</v>
      </c>
      <c r="E56" s="71">
        <v>1</v>
      </c>
      <c r="F56" s="71">
        <v>1</v>
      </c>
      <c r="G56" s="72">
        <f t="shared" si="12"/>
        <v>2</v>
      </c>
    </row>
    <row r="57" spans="1:7" x14ac:dyDescent="0.25">
      <c r="A57" s="48" t="s">
        <v>377</v>
      </c>
      <c r="B57" s="71">
        <v>1</v>
      </c>
      <c r="C57" s="71">
        <v>1</v>
      </c>
      <c r="D57" s="71">
        <v>3</v>
      </c>
      <c r="E57" s="71">
        <v>1</v>
      </c>
      <c r="F57" s="71">
        <v>1</v>
      </c>
      <c r="G57" s="72">
        <f t="shared" si="12"/>
        <v>2</v>
      </c>
    </row>
    <row r="58" spans="1:7" x14ac:dyDescent="0.25">
      <c r="A58" s="69" t="s">
        <v>378</v>
      </c>
      <c r="B58" s="71">
        <v>1</v>
      </c>
      <c r="C58" s="71">
        <v>1</v>
      </c>
      <c r="D58" s="71">
        <v>3</v>
      </c>
      <c r="E58" s="71">
        <v>1</v>
      </c>
      <c r="F58" s="71">
        <v>1</v>
      </c>
      <c r="G58" s="72">
        <f t="shared" si="12"/>
        <v>2</v>
      </c>
    </row>
    <row r="59" spans="1:7" x14ac:dyDescent="0.25">
      <c r="A59" s="69" t="s">
        <v>379</v>
      </c>
      <c r="B59" s="71">
        <v>1</v>
      </c>
      <c r="C59" s="71">
        <v>1</v>
      </c>
      <c r="D59" s="71">
        <v>3</v>
      </c>
      <c r="E59" s="71">
        <v>1</v>
      </c>
      <c r="F59" s="71">
        <v>1</v>
      </c>
      <c r="G59" s="72">
        <f t="shared" si="12"/>
        <v>2</v>
      </c>
    </row>
    <row r="60" spans="1:7" x14ac:dyDescent="0.25">
      <c r="A60" s="69" t="s">
        <v>380</v>
      </c>
      <c r="B60" s="71">
        <v>1</v>
      </c>
      <c r="C60" s="71">
        <v>1</v>
      </c>
      <c r="D60" s="71">
        <v>3</v>
      </c>
      <c r="E60" s="71">
        <v>1</v>
      </c>
      <c r="F60" s="71">
        <v>1</v>
      </c>
      <c r="G60" s="72">
        <f t="shared" si="12"/>
        <v>2</v>
      </c>
    </row>
    <row r="61" spans="1:7" x14ac:dyDescent="0.25">
      <c r="A61" s="53" t="s">
        <v>381</v>
      </c>
      <c r="B61" s="71">
        <f t="shared" ref="B61:G61" si="13">SUM(B62:B70)</f>
        <v>9</v>
      </c>
      <c r="C61" s="71">
        <f t="shared" si="13"/>
        <v>9</v>
      </c>
      <c r="D61" s="71">
        <f t="shared" si="13"/>
        <v>27</v>
      </c>
      <c r="E61" s="71">
        <f t="shared" si="13"/>
        <v>9</v>
      </c>
      <c r="F61" s="71">
        <f t="shared" si="13"/>
        <v>9</v>
      </c>
      <c r="G61" s="71">
        <f t="shared" si="13"/>
        <v>18</v>
      </c>
    </row>
    <row r="62" spans="1:7" x14ac:dyDescent="0.25">
      <c r="A62" s="69" t="s">
        <v>382</v>
      </c>
      <c r="B62" s="71">
        <v>1</v>
      </c>
      <c r="C62" s="71">
        <v>1</v>
      </c>
      <c r="D62" s="71">
        <v>3</v>
      </c>
      <c r="E62" s="71">
        <v>1</v>
      </c>
      <c r="F62" s="71">
        <v>1</v>
      </c>
      <c r="G62" s="72">
        <f>D62-E62</f>
        <v>2</v>
      </c>
    </row>
    <row r="63" spans="1:7" x14ac:dyDescent="0.25">
      <c r="A63" s="69" t="s">
        <v>383</v>
      </c>
      <c r="B63" s="71">
        <v>1</v>
      </c>
      <c r="C63" s="71">
        <v>1</v>
      </c>
      <c r="D63" s="71">
        <v>3</v>
      </c>
      <c r="E63" s="71">
        <v>1</v>
      </c>
      <c r="F63" s="71">
        <v>1</v>
      </c>
      <c r="G63" s="72">
        <f t="shared" ref="G63:G70" si="14">D63-E63</f>
        <v>2</v>
      </c>
    </row>
    <row r="64" spans="1:7" x14ac:dyDescent="0.25">
      <c r="A64" s="69" t="s">
        <v>384</v>
      </c>
      <c r="B64" s="71">
        <v>1</v>
      </c>
      <c r="C64" s="71">
        <v>1</v>
      </c>
      <c r="D64" s="71">
        <v>3</v>
      </c>
      <c r="E64" s="71">
        <v>1</v>
      </c>
      <c r="F64" s="71">
        <v>1</v>
      </c>
      <c r="G64" s="72">
        <f t="shared" si="14"/>
        <v>2</v>
      </c>
    </row>
    <row r="65" spans="1:8" x14ac:dyDescent="0.25">
      <c r="A65" s="69" t="s">
        <v>385</v>
      </c>
      <c r="B65" s="71">
        <v>1</v>
      </c>
      <c r="C65" s="71">
        <v>1</v>
      </c>
      <c r="D65" s="71">
        <v>3</v>
      </c>
      <c r="E65" s="71">
        <v>1</v>
      </c>
      <c r="F65" s="71">
        <v>1</v>
      </c>
      <c r="G65" s="72">
        <f t="shared" si="14"/>
        <v>2</v>
      </c>
    </row>
    <row r="66" spans="1:8" x14ac:dyDescent="0.25">
      <c r="A66" s="69" t="s">
        <v>386</v>
      </c>
      <c r="B66" s="71">
        <v>1</v>
      </c>
      <c r="C66" s="71">
        <v>1</v>
      </c>
      <c r="D66" s="71">
        <v>3</v>
      </c>
      <c r="E66" s="71">
        <v>1</v>
      </c>
      <c r="F66" s="71">
        <v>1</v>
      </c>
      <c r="G66" s="72">
        <f t="shared" si="14"/>
        <v>2</v>
      </c>
    </row>
    <row r="67" spans="1:8" x14ac:dyDescent="0.25">
      <c r="A67" s="69" t="s">
        <v>387</v>
      </c>
      <c r="B67" s="71">
        <v>1</v>
      </c>
      <c r="C67" s="71">
        <v>1</v>
      </c>
      <c r="D67" s="71">
        <v>3</v>
      </c>
      <c r="E67" s="71">
        <v>1</v>
      </c>
      <c r="F67" s="71">
        <v>1</v>
      </c>
      <c r="G67" s="72">
        <f t="shared" si="14"/>
        <v>2</v>
      </c>
    </row>
    <row r="68" spans="1:8" x14ac:dyDescent="0.25">
      <c r="A68" s="69" t="s">
        <v>388</v>
      </c>
      <c r="B68" s="71">
        <v>1</v>
      </c>
      <c r="C68" s="71">
        <v>1</v>
      </c>
      <c r="D68" s="71">
        <v>3</v>
      </c>
      <c r="E68" s="71">
        <v>1</v>
      </c>
      <c r="F68" s="71">
        <v>1</v>
      </c>
      <c r="G68" s="72">
        <f t="shared" si="14"/>
        <v>2</v>
      </c>
    </row>
    <row r="69" spans="1:8" x14ac:dyDescent="0.25">
      <c r="A69" s="69" t="s">
        <v>389</v>
      </c>
      <c r="B69" s="71">
        <v>1</v>
      </c>
      <c r="C69" s="71">
        <v>1</v>
      </c>
      <c r="D69" s="71">
        <v>3</v>
      </c>
      <c r="E69" s="71">
        <v>1</v>
      </c>
      <c r="F69" s="71">
        <v>1</v>
      </c>
      <c r="G69" s="72">
        <f t="shared" si="14"/>
        <v>2</v>
      </c>
    </row>
    <row r="70" spans="1:8" x14ac:dyDescent="0.25">
      <c r="A70" s="69" t="s">
        <v>390</v>
      </c>
      <c r="B70" s="71">
        <v>1</v>
      </c>
      <c r="C70" s="71">
        <v>1</v>
      </c>
      <c r="D70" s="71">
        <v>3</v>
      </c>
      <c r="E70" s="71">
        <v>1</v>
      </c>
      <c r="F70" s="71">
        <v>1</v>
      </c>
      <c r="G70" s="72">
        <f t="shared" si="14"/>
        <v>2</v>
      </c>
    </row>
    <row r="71" spans="1:8" x14ac:dyDescent="0.25">
      <c r="A71" s="64" t="s">
        <v>3299</v>
      </c>
      <c r="B71" s="74">
        <f t="shared" ref="B71:G71" si="15">SUM(B72:B75)</f>
        <v>4</v>
      </c>
      <c r="C71" s="74">
        <f t="shared" si="15"/>
        <v>4</v>
      </c>
      <c r="D71" s="74">
        <f t="shared" si="15"/>
        <v>12</v>
      </c>
      <c r="E71" s="74">
        <f t="shared" si="15"/>
        <v>4</v>
      </c>
      <c r="F71" s="74">
        <f t="shared" si="15"/>
        <v>4</v>
      </c>
      <c r="G71" s="74">
        <f t="shared" si="15"/>
        <v>8</v>
      </c>
    </row>
    <row r="72" spans="1:8" x14ac:dyDescent="0.25">
      <c r="A72" s="69" t="s">
        <v>391</v>
      </c>
      <c r="B72" s="71">
        <v>1</v>
      </c>
      <c r="C72" s="71">
        <v>1</v>
      </c>
      <c r="D72" s="71">
        <v>3</v>
      </c>
      <c r="E72" s="71">
        <v>1</v>
      </c>
      <c r="F72" s="71">
        <v>1</v>
      </c>
      <c r="G72" s="72">
        <f>D72-E72</f>
        <v>2</v>
      </c>
    </row>
    <row r="73" spans="1:8" ht="30" x14ac:dyDescent="0.25">
      <c r="A73" s="69" t="s">
        <v>392</v>
      </c>
      <c r="B73" s="71">
        <v>1</v>
      </c>
      <c r="C73" s="71">
        <v>1</v>
      </c>
      <c r="D73" s="71">
        <v>3</v>
      </c>
      <c r="E73" s="71">
        <v>1</v>
      </c>
      <c r="F73" s="71">
        <v>1</v>
      </c>
      <c r="G73" s="72">
        <f>D73-E73</f>
        <v>2</v>
      </c>
    </row>
    <row r="74" spans="1:8" x14ac:dyDescent="0.25">
      <c r="A74" s="69" t="s">
        <v>393</v>
      </c>
      <c r="B74" s="71">
        <v>1</v>
      </c>
      <c r="C74" s="71">
        <v>1</v>
      </c>
      <c r="D74" s="71">
        <v>3</v>
      </c>
      <c r="E74" s="71">
        <v>1</v>
      </c>
      <c r="F74" s="71">
        <v>1</v>
      </c>
      <c r="G74" s="72">
        <f>D74-E74</f>
        <v>2</v>
      </c>
    </row>
    <row r="75" spans="1:8" x14ac:dyDescent="0.25">
      <c r="A75" s="69" t="s">
        <v>394</v>
      </c>
      <c r="B75" s="71">
        <v>1</v>
      </c>
      <c r="C75" s="71">
        <v>1</v>
      </c>
      <c r="D75" s="71">
        <v>3</v>
      </c>
      <c r="E75" s="71">
        <v>1</v>
      </c>
      <c r="F75" s="71">
        <v>1</v>
      </c>
      <c r="G75" s="72">
        <f>D75-E75</f>
        <v>2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6">B43+B9</f>
        <v>56</v>
      </c>
      <c r="C77" s="73">
        <f t="shared" si="16"/>
        <v>56</v>
      </c>
      <c r="D77" s="73">
        <f t="shared" si="16"/>
        <v>168</v>
      </c>
      <c r="E77" s="73">
        <f t="shared" si="16"/>
        <v>56</v>
      </c>
      <c r="F77" s="73">
        <f t="shared" si="16"/>
        <v>56</v>
      </c>
      <c r="G77" s="73">
        <f t="shared" si="16"/>
        <v>112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28</v>
      </c>
      <c r="Q2" s="18">
        <f>'Formato 6 c)'!C9</f>
        <v>28</v>
      </c>
      <c r="R2" s="18">
        <f>'Formato 6 c)'!D9</f>
        <v>84</v>
      </c>
      <c r="S2" s="18">
        <f>'Formato 6 c)'!E9</f>
        <v>28</v>
      </c>
      <c r="T2" s="18">
        <f>'Formato 6 c)'!F9</f>
        <v>28</v>
      </c>
      <c r="U2" s="18">
        <f>'Formato 6 c)'!G9</f>
        <v>56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8</v>
      </c>
      <c r="Q3" s="18">
        <f>'Formato 6 c)'!C10</f>
        <v>8</v>
      </c>
      <c r="R3" s="18">
        <f>'Formato 6 c)'!D10</f>
        <v>24</v>
      </c>
      <c r="S3" s="18">
        <f>'Formato 6 c)'!E10</f>
        <v>8</v>
      </c>
      <c r="T3" s="18">
        <f>'Formato 6 c)'!F10</f>
        <v>8</v>
      </c>
      <c r="U3" s="18">
        <f>'Formato 6 c)'!G10</f>
        <v>16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1</v>
      </c>
      <c r="Q4" s="18">
        <f>'Formato 6 c)'!C11</f>
        <v>1</v>
      </c>
      <c r="R4" s="18">
        <f>'Formato 6 c)'!D11</f>
        <v>3</v>
      </c>
      <c r="S4" s="18">
        <f>'Formato 6 c)'!E11</f>
        <v>1</v>
      </c>
      <c r="T4" s="18">
        <f>'Formato 6 c)'!F11</f>
        <v>1</v>
      </c>
      <c r="U4" s="18">
        <f>'Formato 6 c)'!G11</f>
        <v>2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</v>
      </c>
      <c r="Q5" s="18">
        <f>'Formato 6 c)'!C12</f>
        <v>1</v>
      </c>
      <c r="R5" s="18">
        <f>'Formato 6 c)'!D12</f>
        <v>3</v>
      </c>
      <c r="S5" s="18">
        <f>'Formato 6 c)'!E12</f>
        <v>1</v>
      </c>
      <c r="T5" s="18">
        <f>'Formato 6 c)'!F12</f>
        <v>1</v>
      </c>
      <c r="U5" s="18">
        <f>'Formato 6 c)'!G12</f>
        <v>2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1</v>
      </c>
      <c r="Q6" s="18">
        <f>'Formato 6 c)'!C13</f>
        <v>1</v>
      </c>
      <c r="R6" s="18">
        <f>'Formato 6 c)'!D13</f>
        <v>3</v>
      </c>
      <c r="S6" s="18">
        <f>'Formato 6 c)'!E13</f>
        <v>1</v>
      </c>
      <c r="T6" s="18">
        <f>'Formato 6 c)'!F13</f>
        <v>1</v>
      </c>
      <c r="U6" s="18">
        <f>'Formato 6 c)'!G13</f>
        <v>2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1</v>
      </c>
      <c r="Q7" s="18">
        <f>'Formato 6 c)'!C14</f>
        <v>1</v>
      </c>
      <c r="R7" s="18">
        <f>'Formato 6 c)'!D14</f>
        <v>3</v>
      </c>
      <c r="S7" s="18">
        <f>'Formato 6 c)'!E14</f>
        <v>1</v>
      </c>
      <c r="T7" s="18">
        <f>'Formato 6 c)'!F14</f>
        <v>1</v>
      </c>
      <c r="U7" s="18">
        <f>'Formato 6 c)'!G14</f>
        <v>2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1</v>
      </c>
      <c r="Q8" s="18">
        <f>'Formato 6 c)'!C15</f>
        <v>1</v>
      </c>
      <c r="R8" s="18">
        <f>'Formato 6 c)'!D15</f>
        <v>3</v>
      </c>
      <c r="S8" s="18">
        <f>'Formato 6 c)'!E15</f>
        <v>1</v>
      </c>
      <c r="T8" s="18">
        <f>'Formato 6 c)'!F15</f>
        <v>1</v>
      </c>
      <c r="U8" s="18">
        <f>'Formato 6 c)'!G15</f>
        <v>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1</v>
      </c>
      <c r="Q9" s="18">
        <f>'Formato 6 c)'!C16</f>
        <v>1</v>
      </c>
      <c r="R9" s="18">
        <f>'Formato 6 c)'!D16</f>
        <v>3</v>
      </c>
      <c r="S9" s="18">
        <f>'Formato 6 c)'!E16</f>
        <v>1</v>
      </c>
      <c r="T9" s="18">
        <f>'Formato 6 c)'!F16</f>
        <v>1</v>
      </c>
      <c r="U9" s="18">
        <f>'Formato 6 c)'!G16</f>
        <v>2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1</v>
      </c>
      <c r="Q10" s="18">
        <f>'Formato 6 c)'!C17</f>
        <v>1</v>
      </c>
      <c r="R10" s="18">
        <f>'Formato 6 c)'!D17</f>
        <v>3</v>
      </c>
      <c r="S10" s="18">
        <f>'Formato 6 c)'!E17</f>
        <v>1</v>
      </c>
      <c r="T10" s="18">
        <f>'Formato 6 c)'!F17</f>
        <v>1</v>
      </c>
      <c r="U10" s="18">
        <f>'Formato 6 c)'!G17</f>
        <v>2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</v>
      </c>
      <c r="Q11" s="18">
        <f>'Formato 6 c)'!C18</f>
        <v>1</v>
      </c>
      <c r="R11" s="18">
        <f>'Formato 6 c)'!D18</f>
        <v>3</v>
      </c>
      <c r="S11" s="18">
        <f>'Formato 6 c)'!E18</f>
        <v>1</v>
      </c>
      <c r="T11" s="18">
        <f>'Formato 6 c)'!F18</f>
        <v>1</v>
      </c>
      <c r="U11" s="18">
        <f>'Formato 6 c)'!G18</f>
        <v>2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7</v>
      </c>
      <c r="Q12" s="18">
        <f>'Formato 6 c)'!C19</f>
        <v>7</v>
      </c>
      <c r="R12" s="18">
        <f>'Formato 6 c)'!D19</f>
        <v>21</v>
      </c>
      <c r="S12" s="18">
        <f>'Formato 6 c)'!E19</f>
        <v>7</v>
      </c>
      <c r="T12" s="18">
        <f>'Formato 6 c)'!F19</f>
        <v>7</v>
      </c>
      <c r="U12" s="18">
        <f>'Formato 6 c)'!G19</f>
        <v>14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1</v>
      </c>
      <c r="Q13" s="18">
        <f>'Formato 6 c)'!C20</f>
        <v>1</v>
      </c>
      <c r="R13" s="18">
        <f>'Formato 6 c)'!D20</f>
        <v>3</v>
      </c>
      <c r="S13" s="18">
        <f>'Formato 6 c)'!E20</f>
        <v>1</v>
      </c>
      <c r="T13" s="18">
        <f>'Formato 6 c)'!F20</f>
        <v>1</v>
      </c>
      <c r="U13" s="18">
        <f>'Formato 6 c)'!G20</f>
        <v>2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</v>
      </c>
      <c r="Q14" s="18">
        <f>'Formato 6 c)'!C21</f>
        <v>1</v>
      </c>
      <c r="R14" s="18">
        <f>'Formato 6 c)'!D21</f>
        <v>3</v>
      </c>
      <c r="S14" s="18">
        <f>'Formato 6 c)'!E21</f>
        <v>1</v>
      </c>
      <c r="T14" s="18">
        <f>'Formato 6 c)'!F21</f>
        <v>1</v>
      </c>
      <c r="U14" s="18">
        <f>'Formato 6 c)'!G21</f>
        <v>2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1</v>
      </c>
      <c r="Q15" s="18">
        <f>'Formato 6 c)'!C22</f>
        <v>1</v>
      </c>
      <c r="R15" s="18">
        <f>'Formato 6 c)'!D22</f>
        <v>3</v>
      </c>
      <c r="S15" s="18">
        <f>'Formato 6 c)'!E22</f>
        <v>1</v>
      </c>
      <c r="T15" s="18">
        <f>'Formato 6 c)'!F22</f>
        <v>1</v>
      </c>
      <c r="U15" s="18">
        <f>'Formato 6 c)'!G22</f>
        <v>2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1</v>
      </c>
      <c r="Q16" s="18">
        <f>'Formato 6 c)'!C23</f>
        <v>1</v>
      </c>
      <c r="R16" s="18">
        <f>'Formato 6 c)'!D23</f>
        <v>3</v>
      </c>
      <c r="S16" s="18">
        <f>'Formato 6 c)'!E23</f>
        <v>1</v>
      </c>
      <c r="T16" s="18">
        <f>'Formato 6 c)'!F23</f>
        <v>1</v>
      </c>
      <c r="U16" s="18">
        <f>'Formato 6 c)'!G23</f>
        <v>2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1</v>
      </c>
      <c r="Q17" s="18">
        <f>'Formato 6 c)'!C24</f>
        <v>1</v>
      </c>
      <c r="R17" s="18">
        <f>'Formato 6 c)'!D24</f>
        <v>3</v>
      </c>
      <c r="S17" s="18">
        <f>'Formato 6 c)'!E24</f>
        <v>1</v>
      </c>
      <c r="T17" s="18">
        <f>'Formato 6 c)'!F24</f>
        <v>1</v>
      </c>
      <c r="U17" s="18">
        <f>'Formato 6 c)'!G24</f>
        <v>2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1</v>
      </c>
      <c r="Q18" s="18">
        <f>'Formato 6 c)'!C25</f>
        <v>1</v>
      </c>
      <c r="R18" s="18">
        <f>'Formato 6 c)'!D25</f>
        <v>3</v>
      </c>
      <c r="S18" s="18">
        <f>'Formato 6 c)'!E25</f>
        <v>1</v>
      </c>
      <c r="T18" s="18">
        <f>'Formato 6 c)'!F25</f>
        <v>1</v>
      </c>
      <c r="U18" s="18">
        <f>'Formato 6 c)'!G25</f>
        <v>2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1</v>
      </c>
      <c r="Q19" s="18">
        <f>'Formato 6 c)'!C26</f>
        <v>1</v>
      </c>
      <c r="R19" s="18">
        <f>'Formato 6 c)'!D26</f>
        <v>3</v>
      </c>
      <c r="S19" s="18">
        <f>'Formato 6 c)'!E26</f>
        <v>1</v>
      </c>
      <c r="T19" s="18">
        <f>'Formato 6 c)'!F26</f>
        <v>1</v>
      </c>
      <c r="U19" s="18">
        <f>'Formato 6 c)'!G26</f>
        <v>2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9</v>
      </c>
      <c r="Q20" s="18">
        <f>'Formato 6 c)'!C27</f>
        <v>9</v>
      </c>
      <c r="R20" s="18">
        <f>'Formato 6 c)'!D27</f>
        <v>27</v>
      </c>
      <c r="S20" s="18">
        <f>'Formato 6 c)'!E27</f>
        <v>9</v>
      </c>
      <c r="T20" s="18">
        <f>'Formato 6 c)'!F27</f>
        <v>9</v>
      </c>
      <c r="U20" s="18">
        <f>'Formato 6 c)'!G27</f>
        <v>18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1</v>
      </c>
      <c r="Q21" s="18">
        <f>'Formato 6 c)'!C28</f>
        <v>1</v>
      </c>
      <c r="R21" s="18">
        <f>'Formato 6 c)'!D28</f>
        <v>3</v>
      </c>
      <c r="S21" s="18">
        <f>'Formato 6 c)'!E28</f>
        <v>1</v>
      </c>
      <c r="T21" s="18">
        <f>'Formato 6 c)'!F28</f>
        <v>1</v>
      </c>
      <c r="U21" s="18">
        <f>'Formato 6 c)'!G28</f>
        <v>2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1</v>
      </c>
      <c r="Q22" s="18">
        <f>'Formato 6 c)'!C29</f>
        <v>1</v>
      </c>
      <c r="R22" s="18">
        <f>'Formato 6 c)'!D29</f>
        <v>3</v>
      </c>
      <c r="S22" s="18">
        <f>'Formato 6 c)'!E29</f>
        <v>1</v>
      </c>
      <c r="T22" s="18">
        <f>'Formato 6 c)'!F29</f>
        <v>1</v>
      </c>
      <c r="U22" s="18">
        <f>'Formato 6 c)'!G29</f>
        <v>2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1</v>
      </c>
      <c r="Q23" s="18">
        <f>'Formato 6 c)'!C30</f>
        <v>1</v>
      </c>
      <c r="R23" s="18">
        <f>'Formato 6 c)'!D30</f>
        <v>3</v>
      </c>
      <c r="S23" s="18">
        <f>'Formato 6 c)'!E30</f>
        <v>1</v>
      </c>
      <c r="T23" s="18">
        <f>'Formato 6 c)'!F30</f>
        <v>1</v>
      </c>
      <c r="U23" s="18">
        <f>'Formato 6 c)'!G30</f>
        <v>2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1</v>
      </c>
      <c r="Q24" s="18">
        <f>'Formato 6 c)'!C31</f>
        <v>1</v>
      </c>
      <c r="R24" s="18">
        <f>'Formato 6 c)'!D31</f>
        <v>3</v>
      </c>
      <c r="S24" s="18">
        <f>'Formato 6 c)'!E31</f>
        <v>1</v>
      </c>
      <c r="T24" s="18">
        <f>'Formato 6 c)'!F31</f>
        <v>1</v>
      </c>
      <c r="U24" s="18">
        <f>'Formato 6 c)'!G31</f>
        <v>2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1</v>
      </c>
      <c r="Q25" s="18">
        <f>'Formato 6 c)'!C32</f>
        <v>1</v>
      </c>
      <c r="R25" s="18">
        <f>'Formato 6 c)'!D32</f>
        <v>3</v>
      </c>
      <c r="S25" s="18">
        <f>'Formato 6 c)'!E32</f>
        <v>1</v>
      </c>
      <c r="T25" s="18">
        <f>'Formato 6 c)'!F32</f>
        <v>1</v>
      </c>
      <c r="U25" s="18">
        <f>'Formato 6 c)'!G32</f>
        <v>2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1</v>
      </c>
      <c r="Q26" s="18">
        <f>'Formato 6 c)'!C33</f>
        <v>1</v>
      </c>
      <c r="R26" s="18">
        <f>'Formato 6 c)'!D33</f>
        <v>3</v>
      </c>
      <c r="S26" s="18">
        <f>'Formato 6 c)'!E33</f>
        <v>1</v>
      </c>
      <c r="T26" s="18">
        <f>'Formato 6 c)'!F33</f>
        <v>1</v>
      </c>
      <c r="U26" s="18">
        <f>'Formato 6 c)'!G33</f>
        <v>2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1</v>
      </c>
      <c r="Q27" s="18">
        <f>'Formato 6 c)'!C34</f>
        <v>1</v>
      </c>
      <c r="R27" s="18">
        <f>'Formato 6 c)'!D34</f>
        <v>3</v>
      </c>
      <c r="S27" s="18">
        <f>'Formato 6 c)'!E34</f>
        <v>1</v>
      </c>
      <c r="T27" s="18">
        <f>'Formato 6 c)'!F34</f>
        <v>1</v>
      </c>
      <c r="U27" s="18">
        <f>'Formato 6 c)'!G34</f>
        <v>2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1</v>
      </c>
      <c r="Q28" s="18">
        <f>'Formato 6 c)'!C35</f>
        <v>1</v>
      </c>
      <c r="R28" s="18">
        <f>'Formato 6 c)'!D35</f>
        <v>3</v>
      </c>
      <c r="S28" s="18">
        <f>'Formato 6 c)'!E35</f>
        <v>1</v>
      </c>
      <c r="T28" s="18">
        <f>'Formato 6 c)'!F35</f>
        <v>1</v>
      </c>
      <c r="U28" s="18">
        <f>'Formato 6 c)'!G35</f>
        <v>2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1</v>
      </c>
      <c r="Q29" s="18">
        <f>'Formato 6 c)'!C36</f>
        <v>1</v>
      </c>
      <c r="R29" s="18">
        <f>'Formato 6 c)'!D36</f>
        <v>3</v>
      </c>
      <c r="S29" s="18">
        <f>'Formato 6 c)'!E36</f>
        <v>1</v>
      </c>
      <c r="T29" s="18">
        <f>'Formato 6 c)'!F36</f>
        <v>1</v>
      </c>
      <c r="U29" s="18">
        <f>'Formato 6 c)'!G36</f>
        <v>2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4</v>
      </c>
      <c r="Q30" s="18">
        <f>'Formato 6 c)'!C37</f>
        <v>4</v>
      </c>
      <c r="R30" s="18">
        <f>'Formato 6 c)'!D37</f>
        <v>12</v>
      </c>
      <c r="S30" s="18">
        <f>'Formato 6 c)'!E37</f>
        <v>4</v>
      </c>
      <c r="T30" s="18">
        <f>'Formato 6 c)'!F37</f>
        <v>4</v>
      </c>
      <c r="U30" s="18">
        <f>'Formato 6 c)'!G37</f>
        <v>8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1</v>
      </c>
      <c r="Q31" s="18">
        <f>'Formato 6 c)'!C38</f>
        <v>1</v>
      </c>
      <c r="R31" s="18">
        <f>'Formato 6 c)'!D38</f>
        <v>3</v>
      </c>
      <c r="S31" s="18">
        <f>'Formato 6 c)'!E38</f>
        <v>1</v>
      </c>
      <c r="T31" s="18">
        <f>'Formato 6 c)'!F38</f>
        <v>1</v>
      </c>
      <c r="U31" s="18">
        <f>'Formato 6 c)'!G38</f>
        <v>2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1</v>
      </c>
      <c r="Q32" s="18">
        <f>'Formato 6 c)'!C39</f>
        <v>1</v>
      </c>
      <c r="R32" s="18">
        <f>'Formato 6 c)'!D39</f>
        <v>3</v>
      </c>
      <c r="S32" s="18">
        <f>'Formato 6 c)'!E39</f>
        <v>1</v>
      </c>
      <c r="T32" s="18">
        <f>'Formato 6 c)'!F39</f>
        <v>1</v>
      </c>
      <c r="U32" s="18">
        <f>'Formato 6 c)'!G39</f>
        <v>2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1</v>
      </c>
      <c r="Q33" s="18">
        <f>'Formato 6 c)'!C40</f>
        <v>1</v>
      </c>
      <c r="R33" s="18">
        <f>'Formato 6 c)'!D40</f>
        <v>3</v>
      </c>
      <c r="S33" s="18">
        <f>'Formato 6 c)'!E40</f>
        <v>1</v>
      </c>
      <c r="T33" s="18">
        <f>'Formato 6 c)'!F40</f>
        <v>1</v>
      </c>
      <c r="U33" s="18">
        <f>'Formato 6 c)'!G40</f>
        <v>2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1</v>
      </c>
      <c r="Q34" s="18">
        <f>'Formato 6 c)'!C41</f>
        <v>1</v>
      </c>
      <c r="R34" s="18">
        <f>'Formato 6 c)'!D41</f>
        <v>3</v>
      </c>
      <c r="S34" s="18">
        <f>'Formato 6 c)'!E41</f>
        <v>1</v>
      </c>
      <c r="T34" s="18">
        <f>'Formato 6 c)'!F41</f>
        <v>1</v>
      </c>
      <c r="U34" s="18">
        <f>'Formato 6 c)'!G41</f>
        <v>2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28</v>
      </c>
      <c r="Q35" s="18">
        <f>'Formato 6 c)'!C43</f>
        <v>28</v>
      </c>
      <c r="R35" s="18">
        <f>'Formato 6 c)'!D43</f>
        <v>84</v>
      </c>
      <c r="S35" s="18">
        <f>'Formato 6 c)'!E43</f>
        <v>28</v>
      </c>
      <c r="T35" s="18">
        <f>'Formato 6 c)'!F43</f>
        <v>28</v>
      </c>
      <c r="U35" s="18">
        <f>'Formato 6 c)'!G43</f>
        <v>56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8</v>
      </c>
      <c r="Q36" s="18">
        <f>'Formato 6 c)'!C44</f>
        <v>8</v>
      </c>
      <c r="R36" s="18">
        <f>'Formato 6 c)'!D44</f>
        <v>24</v>
      </c>
      <c r="S36" s="18">
        <f>'Formato 6 c)'!E44</f>
        <v>8</v>
      </c>
      <c r="T36" s="18">
        <f>'Formato 6 c)'!F44</f>
        <v>8</v>
      </c>
      <c r="U36" s="18">
        <f>'Formato 6 c)'!G44</f>
        <v>16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1</v>
      </c>
      <c r="Q37" s="18">
        <f>'Formato 6 c)'!C45</f>
        <v>1</v>
      </c>
      <c r="R37" s="18">
        <f>'Formato 6 c)'!D45</f>
        <v>3</v>
      </c>
      <c r="S37" s="18">
        <f>'Formato 6 c)'!E45</f>
        <v>1</v>
      </c>
      <c r="T37" s="18">
        <f>'Formato 6 c)'!F45</f>
        <v>1</v>
      </c>
      <c r="U37" s="18">
        <f>'Formato 6 c)'!G45</f>
        <v>2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1</v>
      </c>
      <c r="Q38" s="18">
        <f>'Formato 6 c)'!C46</f>
        <v>1</v>
      </c>
      <c r="R38" s="18">
        <f>'Formato 6 c)'!D46</f>
        <v>3</v>
      </c>
      <c r="S38" s="18">
        <f>'Formato 6 c)'!E46</f>
        <v>1</v>
      </c>
      <c r="T38" s="18">
        <f>'Formato 6 c)'!F46</f>
        <v>1</v>
      </c>
      <c r="U38" s="18">
        <f>'Formato 6 c)'!G46</f>
        <v>2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1</v>
      </c>
      <c r="Q39" s="18">
        <f>'Formato 6 c)'!C47</f>
        <v>1</v>
      </c>
      <c r="R39" s="18">
        <f>'Formato 6 c)'!D47</f>
        <v>3</v>
      </c>
      <c r="S39" s="18">
        <f>'Formato 6 c)'!E47</f>
        <v>1</v>
      </c>
      <c r="T39" s="18">
        <f>'Formato 6 c)'!F47</f>
        <v>1</v>
      </c>
      <c r="U39" s="18">
        <f>'Formato 6 c)'!G47</f>
        <v>2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1</v>
      </c>
      <c r="Q40" s="18">
        <f>'Formato 6 c)'!C48</f>
        <v>1</v>
      </c>
      <c r="R40" s="18">
        <f>'Formato 6 c)'!D48</f>
        <v>3</v>
      </c>
      <c r="S40" s="18">
        <f>'Formato 6 c)'!E48</f>
        <v>1</v>
      </c>
      <c r="T40" s="18">
        <f>'Formato 6 c)'!F48</f>
        <v>1</v>
      </c>
      <c r="U40" s="18">
        <f>'Formato 6 c)'!G48</f>
        <v>2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1</v>
      </c>
      <c r="Q41" s="18">
        <f>'Formato 6 c)'!C49</f>
        <v>1</v>
      </c>
      <c r="R41" s="18">
        <f>'Formato 6 c)'!D49</f>
        <v>3</v>
      </c>
      <c r="S41" s="18">
        <f>'Formato 6 c)'!E49</f>
        <v>1</v>
      </c>
      <c r="T41" s="18">
        <f>'Formato 6 c)'!F49</f>
        <v>1</v>
      </c>
      <c r="U41" s="18">
        <f>'Formato 6 c)'!G49</f>
        <v>2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1</v>
      </c>
      <c r="Q42" s="18">
        <f>'Formato 6 c)'!C50</f>
        <v>1</v>
      </c>
      <c r="R42" s="18">
        <f>'Formato 6 c)'!D50</f>
        <v>3</v>
      </c>
      <c r="S42" s="18">
        <f>'Formato 6 c)'!E50</f>
        <v>1</v>
      </c>
      <c r="T42" s="18">
        <f>'Formato 6 c)'!F50</f>
        <v>1</v>
      </c>
      <c r="U42" s="18">
        <f>'Formato 6 c)'!G50</f>
        <v>2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1</v>
      </c>
      <c r="Q43" s="18">
        <f>'Formato 6 c)'!C51</f>
        <v>1</v>
      </c>
      <c r="R43" s="18">
        <f>'Formato 6 c)'!D51</f>
        <v>3</v>
      </c>
      <c r="S43" s="18">
        <f>'Formato 6 c)'!E51</f>
        <v>1</v>
      </c>
      <c r="T43" s="18">
        <f>'Formato 6 c)'!F51</f>
        <v>1</v>
      </c>
      <c r="U43" s="18">
        <f>'Formato 6 c)'!G51</f>
        <v>2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1</v>
      </c>
      <c r="Q44" s="18">
        <f>'Formato 6 c)'!C52</f>
        <v>1</v>
      </c>
      <c r="R44" s="18">
        <f>'Formato 6 c)'!D52</f>
        <v>3</v>
      </c>
      <c r="S44" s="18">
        <f>'Formato 6 c)'!E52</f>
        <v>1</v>
      </c>
      <c r="T44" s="18">
        <f>'Formato 6 c)'!F52</f>
        <v>1</v>
      </c>
      <c r="U44" s="18">
        <f>'Formato 6 c)'!G52</f>
        <v>2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7</v>
      </c>
      <c r="Q45" s="18">
        <f>'Formato 6 c)'!C53</f>
        <v>7</v>
      </c>
      <c r="R45" s="18">
        <f>'Formato 6 c)'!D53</f>
        <v>21</v>
      </c>
      <c r="S45" s="18">
        <f>'Formato 6 c)'!E53</f>
        <v>7</v>
      </c>
      <c r="T45" s="18">
        <f>'Formato 6 c)'!F53</f>
        <v>7</v>
      </c>
      <c r="U45" s="18">
        <f>'Formato 6 c)'!G53</f>
        <v>14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1</v>
      </c>
      <c r="Q46" s="18">
        <f>'Formato 6 c)'!C54</f>
        <v>1</v>
      </c>
      <c r="R46" s="18">
        <f>'Formato 6 c)'!D54</f>
        <v>3</v>
      </c>
      <c r="S46" s="18">
        <f>'Formato 6 c)'!E54</f>
        <v>1</v>
      </c>
      <c r="T46" s="18">
        <f>'Formato 6 c)'!F54</f>
        <v>1</v>
      </c>
      <c r="U46" s="18">
        <f>'Formato 6 c)'!G54</f>
        <v>2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</v>
      </c>
      <c r="Q47" s="18">
        <f>'Formato 6 c)'!C55</f>
        <v>1</v>
      </c>
      <c r="R47" s="18">
        <f>'Formato 6 c)'!D55</f>
        <v>3</v>
      </c>
      <c r="S47" s="18">
        <f>'Formato 6 c)'!E55</f>
        <v>1</v>
      </c>
      <c r="T47" s="18">
        <f>'Formato 6 c)'!F55</f>
        <v>1</v>
      </c>
      <c r="U47" s="18">
        <f>'Formato 6 c)'!G55</f>
        <v>2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1</v>
      </c>
      <c r="Q48" s="18">
        <f>'Formato 6 c)'!C56</f>
        <v>1</v>
      </c>
      <c r="R48" s="18">
        <f>'Formato 6 c)'!D56</f>
        <v>3</v>
      </c>
      <c r="S48" s="18">
        <f>'Formato 6 c)'!E56</f>
        <v>1</v>
      </c>
      <c r="T48" s="18">
        <f>'Formato 6 c)'!F56</f>
        <v>1</v>
      </c>
      <c r="U48" s="18">
        <f>'Formato 6 c)'!G56</f>
        <v>2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1</v>
      </c>
      <c r="Q49" s="18">
        <f>'Formato 6 c)'!C57</f>
        <v>1</v>
      </c>
      <c r="R49" s="18">
        <f>'Formato 6 c)'!D57</f>
        <v>3</v>
      </c>
      <c r="S49" s="18">
        <f>'Formato 6 c)'!E57</f>
        <v>1</v>
      </c>
      <c r="T49" s="18">
        <f>'Formato 6 c)'!F57</f>
        <v>1</v>
      </c>
      <c r="U49" s="18">
        <f>'Formato 6 c)'!G57</f>
        <v>2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</v>
      </c>
      <c r="Q50" s="18">
        <f>'Formato 6 c)'!C58</f>
        <v>1</v>
      </c>
      <c r="R50" s="18">
        <f>'Formato 6 c)'!D58</f>
        <v>3</v>
      </c>
      <c r="S50" s="18">
        <f>'Formato 6 c)'!E58</f>
        <v>1</v>
      </c>
      <c r="T50" s="18">
        <f>'Formato 6 c)'!F58</f>
        <v>1</v>
      </c>
      <c r="U50" s="18">
        <f>'Formato 6 c)'!G58</f>
        <v>2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1</v>
      </c>
      <c r="Q51" s="18">
        <f>'Formato 6 c)'!C59</f>
        <v>1</v>
      </c>
      <c r="R51" s="18">
        <f>'Formato 6 c)'!D59</f>
        <v>3</v>
      </c>
      <c r="S51" s="18">
        <f>'Formato 6 c)'!E59</f>
        <v>1</v>
      </c>
      <c r="T51" s="18">
        <f>'Formato 6 c)'!F59</f>
        <v>1</v>
      </c>
      <c r="U51" s="18">
        <f>'Formato 6 c)'!G59</f>
        <v>2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1</v>
      </c>
      <c r="Q52" s="18">
        <f>'Formato 6 c)'!C60</f>
        <v>1</v>
      </c>
      <c r="R52" s="18">
        <f>'Formato 6 c)'!D60</f>
        <v>3</v>
      </c>
      <c r="S52" s="18">
        <f>'Formato 6 c)'!E60</f>
        <v>1</v>
      </c>
      <c r="T52" s="18">
        <f>'Formato 6 c)'!F60</f>
        <v>1</v>
      </c>
      <c r="U52" s="18">
        <f>'Formato 6 c)'!G60</f>
        <v>2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9</v>
      </c>
      <c r="Q53" s="18">
        <f>'Formato 6 c)'!C61</f>
        <v>9</v>
      </c>
      <c r="R53" s="18">
        <f>'Formato 6 c)'!D61</f>
        <v>27</v>
      </c>
      <c r="S53" s="18">
        <f>'Formato 6 c)'!E61</f>
        <v>9</v>
      </c>
      <c r="T53" s="18">
        <f>'Formato 6 c)'!F61</f>
        <v>9</v>
      </c>
      <c r="U53" s="18">
        <f>'Formato 6 c)'!G61</f>
        <v>18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1</v>
      </c>
      <c r="Q54" s="18">
        <f>'Formato 6 c)'!C62</f>
        <v>1</v>
      </c>
      <c r="R54" s="18">
        <f>'Formato 6 c)'!D62</f>
        <v>3</v>
      </c>
      <c r="S54" s="18">
        <f>'Formato 6 c)'!E62</f>
        <v>1</v>
      </c>
      <c r="T54" s="18">
        <f>'Formato 6 c)'!F62</f>
        <v>1</v>
      </c>
      <c r="U54" s="18">
        <f>'Formato 6 c)'!G62</f>
        <v>2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1</v>
      </c>
      <c r="Q55" s="18">
        <f>'Formato 6 c)'!C63</f>
        <v>1</v>
      </c>
      <c r="R55" s="18">
        <f>'Formato 6 c)'!D63</f>
        <v>3</v>
      </c>
      <c r="S55" s="18">
        <f>'Formato 6 c)'!E63</f>
        <v>1</v>
      </c>
      <c r="T55" s="18">
        <f>'Formato 6 c)'!F63</f>
        <v>1</v>
      </c>
      <c r="U55" s="18">
        <f>'Formato 6 c)'!G63</f>
        <v>2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1</v>
      </c>
      <c r="Q56" s="18">
        <f>'Formato 6 c)'!C64</f>
        <v>1</v>
      </c>
      <c r="R56" s="18">
        <f>'Formato 6 c)'!D64</f>
        <v>3</v>
      </c>
      <c r="S56" s="18">
        <f>'Formato 6 c)'!E64</f>
        <v>1</v>
      </c>
      <c r="T56" s="18">
        <f>'Formato 6 c)'!F64</f>
        <v>1</v>
      </c>
      <c r="U56" s="18">
        <f>'Formato 6 c)'!G64</f>
        <v>2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1</v>
      </c>
      <c r="Q57" s="18">
        <f>'Formato 6 c)'!C65</f>
        <v>1</v>
      </c>
      <c r="R57" s="18">
        <f>'Formato 6 c)'!D65</f>
        <v>3</v>
      </c>
      <c r="S57" s="18">
        <f>'Formato 6 c)'!E65</f>
        <v>1</v>
      </c>
      <c r="T57" s="18">
        <f>'Formato 6 c)'!F65</f>
        <v>1</v>
      </c>
      <c r="U57" s="18">
        <f>'Formato 6 c)'!G65</f>
        <v>2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1</v>
      </c>
      <c r="Q58" s="18">
        <f>'Formato 6 c)'!C66</f>
        <v>1</v>
      </c>
      <c r="R58" s="18">
        <f>'Formato 6 c)'!D66</f>
        <v>3</v>
      </c>
      <c r="S58" s="18">
        <f>'Formato 6 c)'!E66</f>
        <v>1</v>
      </c>
      <c r="T58" s="18">
        <f>'Formato 6 c)'!F66</f>
        <v>1</v>
      </c>
      <c r="U58" s="18">
        <f>'Formato 6 c)'!G66</f>
        <v>2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1</v>
      </c>
      <c r="Q59" s="18">
        <f>'Formato 6 c)'!C67</f>
        <v>1</v>
      </c>
      <c r="R59" s="18">
        <f>'Formato 6 c)'!D67</f>
        <v>3</v>
      </c>
      <c r="S59" s="18">
        <f>'Formato 6 c)'!E67</f>
        <v>1</v>
      </c>
      <c r="T59" s="18">
        <f>'Formato 6 c)'!F67</f>
        <v>1</v>
      </c>
      <c r="U59" s="18">
        <f>'Formato 6 c)'!G67</f>
        <v>2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1</v>
      </c>
      <c r="Q60" s="18">
        <f>'Formato 6 c)'!C68</f>
        <v>1</v>
      </c>
      <c r="R60" s="18">
        <f>'Formato 6 c)'!D68</f>
        <v>3</v>
      </c>
      <c r="S60" s="18">
        <f>'Formato 6 c)'!E68</f>
        <v>1</v>
      </c>
      <c r="T60" s="18">
        <f>'Formato 6 c)'!F68</f>
        <v>1</v>
      </c>
      <c r="U60" s="18">
        <f>'Formato 6 c)'!G68</f>
        <v>2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1</v>
      </c>
      <c r="Q61" s="18">
        <f>'Formato 6 c)'!C69</f>
        <v>1</v>
      </c>
      <c r="R61" s="18">
        <f>'Formato 6 c)'!D69</f>
        <v>3</v>
      </c>
      <c r="S61" s="18">
        <f>'Formato 6 c)'!E69</f>
        <v>1</v>
      </c>
      <c r="T61" s="18">
        <f>'Formato 6 c)'!F69</f>
        <v>1</v>
      </c>
      <c r="U61" s="18">
        <f>'Formato 6 c)'!G69</f>
        <v>2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1</v>
      </c>
      <c r="Q62" s="18">
        <f>'Formato 6 c)'!C70</f>
        <v>1</v>
      </c>
      <c r="R62" s="18">
        <f>'Formato 6 c)'!D70</f>
        <v>3</v>
      </c>
      <c r="S62" s="18">
        <f>'Formato 6 c)'!E70</f>
        <v>1</v>
      </c>
      <c r="T62" s="18">
        <f>'Formato 6 c)'!F70</f>
        <v>1</v>
      </c>
      <c r="U62" s="18">
        <f>'Formato 6 c)'!G70</f>
        <v>2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4</v>
      </c>
      <c r="Q63" s="18">
        <f>'Formato 6 c)'!C71</f>
        <v>4</v>
      </c>
      <c r="R63" s="18">
        <f>'Formato 6 c)'!D71</f>
        <v>12</v>
      </c>
      <c r="S63" s="18">
        <f>'Formato 6 c)'!E71</f>
        <v>4</v>
      </c>
      <c r="T63" s="18">
        <f>'Formato 6 c)'!F71</f>
        <v>4</v>
      </c>
      <c r="U63" s="18">
        <f>'Formato 6 c)'!G71</f>
        <v>8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1</v>
      </c>
      <c r="Q64" s="18">
        <f>'Formato 6 c)'!C72</f>
        <v>1</v>
      </c>
      <c r="R64" s="18">
        <f>'Formato 6 c)'!D72</f>
        <v>3</v>
      </c>
      <c r="S64" s="18">
        <f>'Formato 6 c)'!E72</f>
        <v>1</v>
      </c>
      <c r="T64" s="18">
        <f>'Formato 6 c)'!F72</f>
        <v>1</v>
      </c>
      <c r="U64" s="18">
        <f>'Formato 6 c)'!G72</f>
        <v>2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1</v>
      </c>
      <c r="Q65" s="18">
        <f>'Formato 6 c)'!C73</f>
        <v>1</v>
      </c>
      <c r="R65" s="18">
        <f>'Formato 6 c)'!D73</f>
        <v>3</v>
      </c>
      <c r="S65" s="18">
        <f>'Formato 6 c)'!E73</f>
        <v>1</v>
      </c>
      <c r="T65" s="18">
        <f>'Formato 6 c)'!F73</f>
        <v>1</v>
      </c>
      <c r="U65" s="18">
        <f>'Formato 6 c)'!G73</f>
        <v>2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1</v>
      </c>
      <c r="Q66" s="18">
        <f>'Formato 6 c)'!C74</f>
        <v>1</v>
      </c>
      <c r="R66" s="18">
        <f>'Formato 6 c)'!D74</f>
        <v>3</v>
      </c>
      <c r="S66" s="18">
        <f>'Formato 6 c)'!E74</f>
        <v>1</v>
      </c>
      <c r="T66" s="18">
        <f>'Formato 6 c)'!F74</f>
        <v>1</v>
      </c>
      <c r="U66" s="18">
        <f>'Formato 6 c)'!G74</f>
        <v>2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1</v>
      </c>
      <c r="Q67" s="18">
        <f>'Formato 6 c)'!C75</f>
        <v>1</v>
      </c>
      <c r="R67" s="18">
        <f>'Formato 6 c)'!D75</f>
        <v>3</v>
      </c>
      <c r="S67" s="18">
        <f>'Formato 6 c)'!E75</f>
        <v>1</v>
      </c>
      <c r="T67" s="18">
        <f>'Formato 6 c)'!F75</f>
        <v>1</v>
      </c>
      <c r="U67" s="18">
        <f>'Formato 6 c)'!G75</f>
        <v>2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56</v>
      </c>
      <c r="Q68" s="18">
        <f>'Formato 6 c)'!C77</f>
        <v>56</v>
      </c>
      <c r="R68" s="18">
        <f>'Formato 6 c)'!D77</f>
        <v>168</v>
      </c>
      <c r="S68" s="18">
        <f>'Formato 6 c)'!E77</f>
        <v>56</v>
      </c>
      <c r="T68" s="18">
        <f>'Formato 6 c)'!F77</f>
        <v>56</v>
      </c>
      <c r="U68" s="18">
        <f>'Formato 6 c)'!G77</f>
        <v>112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DESARROLLO INETGRAL DE LA FAMILIA DE SAN FELIPE GUANAJUATO, Gobierno del Estado de Guanajuato</v>
      </c>
    </row>
    <row r="7" spans="2:3" x14ac:dyDescent="0.25">
      <c r="C7" t="str">
        <f>CONCATENATE(ENTE_PUBLICO," (a)")</f>
        <v>SISTEMA MUNICIPAL PARA EL DESARROLLO INETGRAL DE LA FAMILIA DE SAN FELIPE GUANAJUATO, Gobierno del Estado de Guanajuato (a)</v>
      </c>
    </row>
    <row r="8" spans="2:3" ht="27" customHeight="1" x14ac:dyDescent="0.2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1156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2018</v>
      </c>
    </row>
    <row r="14" spans="2:3" x14ac:dyDescent="0.25">
      <c r="B14" t="s">
        <v>793</v>
      </c>
      <c r="C14" s="24" t="s">
        <v>3302</v>
      </c>
    </row>
    <row r="15" spans="2:3" x14ac:dyDescent="0.25">
      <c r="C15" s="24">
        <v>1</v>
      </c>
    </row>
    <row r="16" spans="2:3" x14ac:dyDescent="0.25">
      <c r="C16" s="24" t="s">
        <v>3303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2018 (m = g – l)</v>
      </c>
    </row>
    <row r="20" spans="4:9" ht="60" x14ac:dyDescent="0.2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x14ac:dyDescent="0.2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x14ac:dyDescent="0.2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A23" sqref="A2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ENTE_PUBLICO_A</f>
        <v>SISTEMA MUNICIPAL PARA EL DESARROLLO INETGRAL DE LA FAMILIA DE SAN FELIPE GUANAJUATO,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x14ac:dyDescent="0.25">
      <c r="A5" s="159" t="str">
        <f>TRIMESTRE</f>
        <v>Del 1 de enero al 30 de marzo de 2018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x14ac:dyDescent="0.25">
      <c r="A9" s="52" t="s">
        <v>400</v>
      </c>
      <c r="B9" s="66">
        <f t="shared" ref="B9:G9" si="0">SUM(B10,B11,B12,B15,B16,B19)</f>
        <v>8</v>
      </c>
      <c r="C9" s="66">
        <f t="shared" si="0"/>
        <v>8</v>
      </c>
      <c r="D9" s="66">
        <f t="shared" si="0"/>
        <v>24</v>
      </c>
      <c r="E9" s="66">
        <f t="shared" si="0"/>
        <v>8</v>
      </c>
      <c r="F9" s="66">
        <f t="shared" si="0"/>
        <v>8</v>
      </c>
      <c r="G9" s="66">
        <f t="shared" si="0"/>
        <v>16</v>
      </c>
    </row>
    <row r="10" spans="1:7" x14ac:dyDescent="0.25">
      <c r="A10" s="53" t="s">
        <v>401</v>
      </c>
      <c r="B10" s="67">
        <v>1</v>
      </c>
      <c r="C10" s="67">
        <v>1</v>
      </c>
      <c r="D10" s="67">
        <v>3</v>
      </c>
      <c r="E10" s="67">
        <v>1</v>
      </c>
      <c r="F10" s="67">
        <v>1</v>
      </c>
      <c r="G10" s="67">
        <f>D10-E10</f>
        <v>2</v>
      </c>
    </row>
    <row r="11" spans="1:7" x14ac:dyDescent="0.25">
      <c r="A11" s="53" t="s">
        <v>402</v>
      </c>
      <c r="B11" s="67">
        <v>1</v>
      </c>
      <c r="C11" s="67">
        <v>1</v>
      </c>
      <c r="D11" s="67">
        <v>3</v>
      </c>
      <c r="E11" s="67">
        <v>1</v>
      </c>
      <c r="F11" s="67">
        <v>1</v>
      </c>
      <c r="G11" s="67">
        <f>D11-E11</f>
        <v>2</v>
      </c>
    </row>
    <row r="12" spans="1:7" x14ac:dyDescent="0.25">
      <c r="A12" s="53" t="s">
        <v>403</v>
      </c>
      <c r="B12" s="67">
        <f t="shared" ref="B12:G12" si="1">B13+B14</f>
        <v>2</v>
      </c>
      <c r="C12" s="67">
        <f t="shared" si="1"/>
        <v>2</v>
      </c>
      <c r="D12" s="67">
        <f t="shared" si="1"/>
        <v>6</v>
      </c>
      <c r="E12" s="67">
        <f t="shared" si="1"/>
        <v>2</v>
      </c>
      <c r="F12" s="67">
        <f t="shared" si="1"/>
        <v>2</v>
      </c>
      <c r="G12" s="67">
        <f t="shared" si="1"/>
        <v>4</v>
      </c>
    </row>
    <row r="13" spans="1:7" x14ac:dyDescent="0.25">
      <c r="A13" s="63" t="s">
        <v>404</v>
      </c>
      <c r="B13" s="67">
        <v>1</v>
      </c>
      <c r="C13" s="67">
        <v>1</v>
      </c>
      <c r="D13" s="67">
        <v>3</v>
      </c>
      <c r="E13" s="67">
        <v>1</v>
      </c>
      <c r="F13" s="67">
        <v>1</v>
      </c>
      <c r="G13" s="67">
        <f>D13-E13</f>
        <v>2</v>
      </c>
    </row>
    <row r="14" spans="1:7" x14ac:dyDescent="0.25">
      <c r="A14" s="63" t="s">
        <v>405</v>
      </c>
      <c r="B14" s="67">
        <v>1</v>
      </c>
      <c r="C14" s="67">
        <v>1</v>
      </c>
      <c r="D14" s="67">
        <v>3</v>
      </c>
      <c r="E14" s="67">
        <v>1</v>
      </c>
      <c r="F14" s="67">
        <v>1</v>
      </c>
      <c r="G14" s="67">
        <f>D14-E14</f>
        <v>2</v>
      </c>
    </row>
    <row r="15" spans="1:7" x14ac:dyDescent="0.25">
      <c r="A15" s="53" t="s">
        <v>406</v>
      </c>
      <c r="B15" s="67">
        <v>1</v>
      </c>
      <c r="C15" s="67">
        <v>1</v>
      </c>
      <c r="D15" s="67">
        <v>3</v>
      </c>
      <c r="E15" s="67">
        <v>1</v>
      </c>
      <c r="F15" s="67">
        <v>1</v>
      </c>
      <c r="G15" s="67">
        <f>D15-E15</f>
        <v>2</v>
      </c>
    </row>
    <row r="16" spans="1:7" x14ac:dyDescent="0.25">
      <c r="A16" s="64" t="s">
        <v>407</v>
      </c>
      <c r="B16" s="67">
        <f t="shared" ref="B16:G16" si="2">B17+B18</f>
        <v>2</v>
      </c>
      <c r="C16" s="67">
        <f t="shared" si="2"/>
        <v>2</v>
      </c>
      <c r="D16" s="67">
        <f t="shared" si="2"/>
        <v>6</v>
      </c>
      <c r="E16" s="67">
        <f t="shared" si="2"/>
        <v>2</v>
      </c>
      <c r="F16" s="67">
        <f t="shared" si="2"/>
        <v>2</v>
      </c>
      <c r="G16" s="67">
        <f t="shared" si="2"/>
        <v>4</v>
      </c>
    </row>
    <row r="17" spans="1:7" x14ac:dyDescent="0.25">
      <c r="A17" s="63" t="s">
        <v>408</v>
      </c>
      <c r="B17" s="67">
        <v>1</v>
      </c>
      <c r="C17" s="67">
        <v>1</v>
      </c>
      <c r="D17" s="67">
        <v>3</v>
      </c>
      <c r="E17" s="67">
        <v>1</v>
      </c>
      <c r="F17" s="67">
        <v>1</v>
      </c>
      <c r="G17" s="67">
        <f>D17-E17</f>
        <v>2</v>
      </c>
    </row>
    <row r="18" spans="1:7" x14ac:dyDescent="0.25">
      <c r="A18" s="63" t="s">
        <v>409</v>
      </c>
      <c r="B18" s="67">
        <v>1</v>
      </c>
      <c r="C18" s="67">
        <v>1</v>
      </c>
      <c r="D18" s="67">
        <v>3</v>
      </c>
      <c r="E18" s="67">
        <v>1</v>
      </c>
      <c r="F18" s="67">
        <v>1</v>
      </c>
      <c r="G18" s="67">
        <f>D18-E18</f>
        <v>2</v>
      </c>
    </row>
    <row r="19" spans="1:7" x14ac:dyDescent="0.25">
      <c r="A19" s="53" t="s">
        <v>410</v>
      </c>
      <c r="B19" s="67">
        <v>1</v>
      </c>
      <c r="C19" s="67">
        <v>1</v>
      </c>
      <c r="D19" s="67">
        <v>3</v>
      </c>
      <c r="E19" s="67">
        <v>1</v>
      </c>
      <c r="F19" s="67">
        <v>1</v>
      </c>
      <c r="G19" s="67">
        <f>D19-E19</f>
        <v>2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 t="shared" ref="B21:G21" si="3">SUM(B22,B23,B24,B27,B28,B31)</f>
        <v>8</v>
      </c>
      <c r="C21" s="66">
        <f t="shared" si="3"/>
        <v>8</v>
      </c>
      <c r="D21" s="66">
        <f t="shared" si="3"/>
        <v>24</v>
      </c>
      <c r="E21" s="66">
        <f t="shared" si="3"/>
        <v>8</v>
      </c>
      <c r="F21" s="66">
        <f t="shared" si="3"/>
        <v>8</v>
      </c>
      <c r="G21" s="66">
        <f t="shared" si="3"/>
        <v>16</v>
      </c>
    </row>
    <row r="22" spans="1:7" s="24" customFormat="1" x14ac:dyDescent="0.25">
      <c r="A22" s="53" t="s">
        <v>401</v>
      </c>
      <c r="B22" s="67">
        <v>1</v>
      </c>
      <c r="C22" s="67">
        <v>1</v>
      </c>
      <c r="D22" s="67">
        <v>3</v>
      </c>
      <c r="E22" s="67">
        <v>1</v>
      </c>
      <c r="F22" s="67">
        <v>1</v>
      </c>
      <c r="G22" s="67">
        <f>D22-E22</f>
        <v>2</v>
      </c>
    </row>
    <row r="23" spans="1:7" s="24" customFormat="1" x14ac:dyDescent="0.25">
      <c r="A23" s="53" t="s">
        <v>402</v>
      </c>
      <c r="B23" s="67">
        <v>1</v>
      </c>
      <c r="C23" s="67">
        <v>1</v>
      </c>
      <c r="D23" s="67">
        <v>3</v>
      </c>
      <c r="E23" s="67">
        <v>1</v>
      </c>
      <c r="F23" s="67">
        <v>1</v>
      </c>
      <c r="G23" s="67">
        <f>D23-E23</f>
        <v>2</v>
      </c>
    </row>
    <row r="24" spans="1:7" s="24" customFormat="1" x14ac:dyDescent="0.25">
      <c r="A24" s="53" t="s">
        <v>403</v>
      </c>
      <c r="B24" s="67">
        <f t="shared" ref="B24:G24" si="4">B25+B26</f>
        <v>2</v>
      </c>
      <c r="C24" s="67">
        <f t="shared" si="4"/>
        <v>2</v>
      </c>
      <c r="D24" s="67">
        <f t="shared" si="4"/>
        <v>6</v>
      </c>
      <c r="E24" s="67">
        <f t="shared" si="4"/>
        <v>2</v>
      </c>
      <c r="F24" s="67">
        <f t="shared" si="4"/>
        <v>2</v>
      </c>
      <c r="G24" s="67">
        <f t="shared" si="4"/>
        <v>4</v>
      </c>
    </row>
    <row r="25" spans="1:7" s="24" customFormat="1" x14ac:dyDescent="0.25">
      <c r="A25" s="63" t="s">
        <v>404</v>
      </c>
      <c r="B25" s="67">
        <v>1</v>
      </c>
      <c r="C25" s="67">
        <v>1</v>
      </c>
      <c r="D25" s="67">
        <v>3</v>
      </c>
      <c r="E25" s="67">
        <v>1</v>
      </c>
      <c r="F25" s="67">
        <v>1</v>
      </c>
      <c r="G25" s="67">
        <f>D25-E25</f>
        <v>2</v>
      </c>
    </row>
    <row r="26" spans="1:7" s="24" customFormat="1" x14ac:dyDescent="0.25">
      <c r="A26" s="63" t="s">
        <v>405</v>
      </c>
      <c r="B26" s="67">
        <v>1</v>
      </c>
      <c r="C26" s="67">
        <v>1</v>
      </c>
      <c r="D26" s="67">
        <v>3</v>
      </c>
      <c r="E26" s="67">
        <v>1</v>
      </c>
      <c r="F26" s="67">
        <v>1</v>
      </c>
      <c r="G26" s="67">
        <f>D26-E26</f>
        <v>2</v>
      </c>
    </row>
    <row r="27" spans="1:7" s="24" customFormat="1" x14ac:dyDescent="0.25">
      <c r="A27" s="53" t="s">
        <v>406</v>
      </c>
      <c r="B27" s="67">
        <v>1</v>
      </c>
      <c r="C27" s="67">
        <v>1</v>
      </c>
      <c r="D27" s="67">
        <v>3</v>
      </c>
      <c r="E27" s="67">
        <v>1</v>
      </c>
      <c r="F27" s="67">
        <v>1</v>
      </c>
      <c r="G27" s="67">
        <f>D27-E27</f>
        <v>2</v>
      </c>
    </row>
    <row r="28" spans="1:7" s="24" customFormat="1" x14ac:dyDescent="0.25">
      <c r="A28" s="64" t="s">
        <v>407</v>
      </c>
      <c r="B28" s="67">
        <f t="shared" ref="B28:G28" si="5">B29+B30</f>
        <v>2</v>
      </c>
      <c r="C28" s="67">
        <f t="shared" si="5"/>
        <v>2</v>
      </c>
      <c r="D28" s="67">
        <f t="shared" si="5"/>
        <v>6</v>
      </c>
      <c r="E28" s="67">
        <f t="shared" si="5"/>
        <v>2</v>
      </c>
      <c r="F28" s="67">
        <f t="shared" si="5"/>
        <v>2</v>
      </c>
      <c r="G28" s="67">
        <f t="shared" si="5"/>
        <v>4</v>
      </c>
    </row>
    <row r="29" spans="1:7" s="24" customFormat="1" x14ac:dyDescent="0.25">
      <c r="A29" s="63" t="s">
        <v>408</v>
      </c>
      <c r="B29" s="67">
        <v>1</v>
      </c>
      <c r="C29" s="67">
        <v>1</v>
      </c>
      <c r="D29" s="67">
        <v>3</v>
      </c>
      <c r="E29" s="67">
        <v>1</v>
      </c>
      <c r="F29" s="67">
        <v>1</v>
      </c>
      <c r="G29" s="67">
        <f>D29-E29</f>
        <v>2</v>
      </c>
    </row>
    <row r="30" spans="1:7" s="24" customFormat="1" x14ac:dyDescent="0.25">
      <c r="A30" s="63" t="s">
        <v>409</v>
      </c>
      <c r="B30" s="67">
        <v>1</v>
      </c>
      <c r="C30" s="67">
        <v>1</v>
      </c>
      <c r="D30" s="67">
        <v>3</v>
      </c>
      <c r="E30" s="67">
        <v>1</v>
      </c>
      <c r="F30" s="67">
        <v>1</v>
      </c>
      <c r="G30" s="67">
        <f>D30-E30</f>
        <v>2</v>
      </c>
    </row>
    <row r="31" spans="1:7" s="24" customFormat="1" x14ac:dyDescent="0.25">
      <c r="A31" s="53" t="s">
        <v>410</v>
      </c>
      <c r="B31" s="67">
        <v>1</v>
      </c>
      <c r="C31" s="67">
        <v>1</v>
      </c>
      <c r="D31" s="67">
        <v>3</v>
      </c>
      <c r="E31" s="67">
        <v>1</v>
      </c>
      <c r="F31" s="67">
        <v>1</v>
      </c>
      <c r="G31" s="67">
        <f>D31-E31</f>
        <v>2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16</v>
      </c>
      <c r="C33" s="66">
        <f t="shared" si="6"/>
        <v>16</v>
      </c>
      <c r="D33" s="66">
        <f t="shared" si="6"/>
        <v>48</v>
      </c>
      <c r="E33" s="66">
        <f t="shared" si="6"/>
        <v>16</v>
      </c>
      <c r="F33" s="66">
        <f t="shared" si="6"/>
        <v>16</v>
      </c>
      <c r="G33" s="66">
        <f t="shared" si="6"/>
        <v>32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disablePrompts="1"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</v>
      </c>
      <c r="Q2" s="18">
        <f>'Formato 6 d)'!C9</f>
        <v>8</v>
      </c>
      <c r="R2" s="18">
        <f>'Formato 6 d)'!D9</f>
        <v>24</v>
      </c>
      <c r="S2" s="18">
        <f>'Formato 6 d)'!E9</f>
        <v>8</v>
      </c>
      <c r="T2" s="18">
        <f>'Formato 6 d)'!F9</f>
        <v>8</v>
      </c>
      <c r="U2" s="18">
        <f>'Formato 6 d)'!G9</f>
        <v>16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</v>
      </c>
      <c r="Q3" s="18">
        <f>'Formato 6 d)'!C10</f>
        <v>1</v>
      </c>
      <c r="R3" s="18">
        <f>'Formato 6 d)'!D10</f>
        <v>3</v>
      </c>
      <c r="S3" s="18">
        <f>'Formato 6 d)'!E10</f>
        <v>1</v>
      </c>
      <c r="T3" s="18">
        <f>'Formato 6 d)'!F10</f>
        <v>1</v>
      </c>
      <c r="U3" s="18">
        <f>'Formato 6 d)'!G10</f>
        <v>2</v>
      </c>
      <c r="V3" s="18"/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1</v>
      </c>
      <c r="Q4" s="18">
        <f>'Formato 6 d)'!C11</f>
        <v>1</v>
      </c>
      <c r="R4" s="18">
        <f>'Formato 6 d)'!D11</f>
        <v>3</v>
      </c>
      <c r="S4" s="18">
        <f>'Formato 6 d)'!E11</f>
        <v>1</v>
      </c>
      <c r="T4" s="18">
        <f>'Formato 6 d)'!F11</f>
        <v>1</v>
      </c>
      <c r="U4" s="18">
        <f>'Formato 6 d)'!G11</f>
        <v>2</v>
      </c>
      <c r="V4" s="18"/>
    </row>
    <row r="5" spans="1:25" x14ac:dyDescent="0.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2</v>
      </c>
      <c r="Q5" s="18">
        <f>'Formato 6 d)'!C12</f>
        <v>2</v>
      </c>
      <c r="R5" s="18">
        <f>'Formato 6 d)'!D12</f>
        <v>6</v>
      </c>
      <c r="S5" s="18">
        <f>'Formato 6 d)'!E12</f>
        <v>2</v>
      </c>
      <c r="T5" s="18">
        <f>'Formato 6 d)'!F12</f>
        <v>2</v>
      </c>
      <c r="U5" s="18">
        <f>'Formato 6 d)'!G12</f>
        <v>4</v>
      </c>
      <c r="V5" s="18"/>
    </row>
    <row r="6" spans="1:25" x14ac:dyDescent="0.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1</v>
      </c>
      <c r="Q6" s="18">
        <f>'Formato 6 d)'!C13</f>
        <v>1</v>
      </c>
      <c r="R6" s="18">
        <f>'Formato 6 d)'!D13</f>
        <v>3</v>
      </c>
      <c r="S6" s="18">
        <f>'Formato 6 d)'!E13</f>
        <v>1</v>
      </c>
      <c r="T6" s="18">
        <f>'Formato 6 d)'!F13</f>
        <v>1</v>
      </c>
      <c r="U6" s="18">
        <f>'Formato 6 d)'!G13</f>
        <v>2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1</v>
      </c>
      <c r="Q7" s="18">
        <f>'Formato 6 d)'!C14</f>
        <v>1</v>
      </c>
      <c r="R7" s="18">
        <f>'Formato 6 d)'!D14</f>
        <v>3</v>
      </c>
      <c r="S7" s="18">
        <f>'Formato 6 d)'!E14</f>
        <v>1</v>
      </c>
      <c r="T7" s="18">
        <f>'Formato 6 d)'!F14</f>
        <v>1</v>
      </c>
      <c r="U7" s="18">
        <f>'Formato 6 d)'!G14</f>
        <v>2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1</v>
      </c>
      <c r="Q8" s="18">
        <f>'Formato 6 d)'!C15</f>
        <v>1</v>
      </c>
      <c r="R8" s="18">
        <f>'Formato 6 d)'!D15</f>
        <v>3</v>
      </c>
      <c r="S8" s="18">
        <f>'Formato 6 d)'!E15</f>
        <v>1</v>
      </c>
      <c r="T8" s="18">
        <f>'Formato 6 d)'!F15</f>
        <v>1</v>
      </c>
      <c r="U8" s="18">
        <f>'Formato 6 d)'!G15</f>
        <v>2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2</v>
      </c>
      <c r="Q9" s="18">
        <f>'Formato 6 d)'!C16</f>
        <v>2</v>
      </c>
      <c r="R9" s="18">
        <f>'Formato 6 d)'!D16</f>
        <v>6</v>
      </c>
      <c r="S9" s="18">
        <f>'Formato 6 d)'!E16</f>
        <v>2</v>
      </c>
      <c r="T9" s="18">
        <f>'Formato 6 d)'!F16</f>
        <v>2</v>
      </c>
      <c r="U9" s="18">
        <f>'Formato 6 d)'!G16</f>
        <v>4</v>
      </c>
    </row>
    <row r="10" spans="1:25" x14ac:dyDescent="0.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1</v>
      </c>
      <c r="Q10" s="18">
        <f>'Formato 6 d)'!C17</f>
        <v>1</v>
      </c>
      <c r="R10" s="18">
        <f>'Formato 6 d)'!D17</f>
        <v>3</v>
      </c>
      <c r="S10" s="18">
        <f>'Formato 6 d)'!E17</f>
        <v>1</v>
      </c>
      <c r="T10" s="18">
        <f>'Formato 6 d)'!F17</f>
        <v>1</v>
      </c>
      <c r="U10" s="18">
        <f>'Formato 6 d)'!G17</f>
        <v>2</v>
      </c>
    </row>
    <row r="11" spans="1:25" x14ac:dyDescent="0.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1</v>
      </c>
      <c r="Q11" s="18">
        <f>'Formato 6 d)'!C18</f>
        <v>1</v>
      </c>
      <c r="R11" s="18">
        <f>'Formato 6 d)'!D18</f>
        <v>3</v>
      </c>
      <c r="S11" s="18">
        <f>'Formato 6 d)'!E18</f>
        <v>1</v>
      </c>
      <c r="T11" s="18">
        <f>'Formato 6 d)'!F18</f>
        <v>1</v>
      </c>
      <c r="U11" s="18">
        <f>'Formato 6 d)'!G18</f>
        <v>2</v>
      </c>
    </row>
    <row r="12" spans="1:25" x14ac:dyDescent="0.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1</v>
      </c>
      <c r="Q12" s="18">
        <f>'Formato 6 d)'!C19</f>
        <v>1</v>
      </c>
      <c r="R12" s="18">
        <f>'Formato 6 d)'!D19</f>
        <v>3</v>
      </c>
      <c r="S12" s="18">
        <f>'Formato 6 d)'!E19</f>
        <v>1</v>
      </c>
      <c r="T12" s="18">
        <f>'Formato 6 d)'!F19</f>
        <v>1</v>
      </c>
      <c r="U12" s="18">
        <f>'Formato 6 d)'!G19</f>
        <v>2</v>
      </c>
    </row>
    <row r="13" spans="1:25" x14ac:dyDescent="0.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8</v>
      </c>
      <c r="Q13" s="18">
        <f>'Formato 6 d)'!C21</f>
        <v>8</v>
      </c>
      <c r="R13" s="18">
        <f>'Formato 6 d)'!D21</f>
        <v>24</v>
      </c>
      <c r="S13" s="18">
        <f>'Formato 6 d)'!E21</f>
        <v>8</v>
      </c>
      <c r="T13" s="18">
        <f>'Formato 6 d)'!F21</f>
        <v>8</v>
      </c>
      <c r="U13" s="18">
        <f>'Formato 6 d)'!G21</f>
        <v>16</v>
      </c>
    </row>
    <row r="14" spans="1:25" x14ac:dyDescent="0.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1</v>
      </c>
      <c r="Q14" s="18">
        <f>'Formato 6 d)'!C22</f>
        <v>1</v>
      </c>
      <c r="R14" s="18">
        <f>'Formato 6 d)'!D22</f>
        <v>3</v>
      </c>
      <c r="S14" s="18">
        <f>'Formato 6 d)'!E22</f>
        <v>1</v>
      </c>
      <c r="T14" s="18">
        <f>'Formato 6 d)'!F22</f>
        <v>1</v>
      </c>
      <c r="U14" s="18">
        <f>'Formato 6 d)'!G22</f>
        <v>2</v>
      </c>
    </row>
    <row r="15" spans="1:25" x14ac:dyDescent="0.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1</v>
      </c>
      <c r="Q15" s="18">
        <f>'Formato 6 d)'!C23</f>
        <v>1</v>
      </c>
      <c r="R15" s="18">
        <f>'Formato 6 d)'!D23</f>
        <v>3</v>
      </c>
      <c r="S15" s="18">
        <f>'Formato 6 d)'!E23</f>
        <v>1</v>
      </c>
      <c r="T15" s="18">
        <f>'Formato 6 d)'!F23</f>
        <v>1</v>
      </c>
      <c r="U15" s="18">
        <f>'Formato 6 d)'!G23</f>
        <v>2</v>
      </c>
    </row>
    <row r="16" spans="1:25" x14ac:dyDescent="0.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2</v>
      </c>
      <c r="Q16" s="18">
        <f>'Formato 6 d)'!C24</f>
        <v>2</v>
      </c>
      <c r="R16" s="18">
        <f>'Formato 6 d)'!D24</f>
        <v>6</v>
      </c>
      <c r="S16" s="18">
        <f>'Formato 6 d)'!E24</f>
        <v>2</v>
      </c>
      <c r="T16" s="18">
        <f>'Formato 6 d)'!F24</f>
        <v>2</v>
      </c>
      <c r="U16" s="18">
        <f>'Formato 6 d)'!G24</f>
        <v>4</v>
      </c>
    </row>
    <row r="17" spans="1:21" x14ac:dyDescent="0.2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1</v>
      </c>
      <c r="Q17" s="18">
        <f>'Formato 6 d)'!C25</f>
        <v>1</v>
      </c>
      <c r="R17" s="18">
        <f>'Formato 6 d)'!D25</f>
        <v>3</v>
      </c>
      <c r="S17" s="18">
        <f>'Formato 6 d)'!E25</f>
        <v>1</v>
      </c>
      <c r="T17" s="18">
        <f>'Formato 6 d)'!F25</f>
        <v>1</v>
      </c>
      <c r="U17" s="18">
        <f>'Formato 6 d)'!G25</f>
        <v>2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1</v>
      </c>
      <c r="Q18" s="18">
        <f>'Formato 6 d)'!C26</f>
        <v>1</v>
      </c>
      <c r="R18" s="18">
        <f>'Formato 6 d)'!D26</f>
        <v>3</v>
      </c>
      <c r="S18" s="18">
        <f>'Formato 6 d)'!E26</f>
        <v>1</v>
      </c>
      <c r="T18" s="18">
        <f>'Formato 6 d)'!F26</f>
        <v>1</v>
      </c>
      <c r="U18" s="18">
        <f>'Formato 6 d)'!G26</f>
        <v>2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1</v>
      </c>
      <c r="Q19" s="18">
        <f>'Formato 6 d)'!C27</f>
        <v>1</v>
      </c>
      <c r="R19" s="18">
        <f>'Formato 6 d)'!D27</f>
        <v>3</v>
      </c>
      <c r="S19" s="18">
        <f>'Formato 6 d)'!E27</f>
        <v>1</v>
      </c>
      <c r="T19" s="18">
        <f>'Formato 6 d)'!F27</f>
        <v>1</v>
      </c>
      <c r="U19" s="18">
        <f>'Formato 6 d)'!G27</f>
        <v>2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2</v>
      </c>
      <c r="Q20" s="18">
        <f>'Formato 6 d)'!C28</f>
        <v>2</v>
      </c>
      <c r="R20" s="18">
        <f>'Formato 6 d)'!D28</f>
        <v>6</v>
      </c>
      <c r="S20" s="18">
        <f>'Formato 6 d)'!E28</f>
        <v>2</v>
      </c>
      <c r="T20" s="18">
        <f>'Formato 6 d)'!F28</f>
        <v>2</v>
      </c>
      <c r="U20" s="18">
        <f>'Formato 6 d)'!G28</f>
        <v>4</v>
      </c>
    </row>
    <row r="21" spans="1:21" x14ac:dyDescent="0.2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1</v>
      </c>
      <c r="Q21" s="18">
        <f>'Formato 6 d)'!C29</f>
        <v>1</v>
      </c>
      <c r="R21" s="18">
        <f>'Formato 6 d)'!D29</f>
        <v>3</v>
      </c>
      <c r="S21" s="18">
        <f>'Formato 6 d)'!E29</f>
        <v>1</v>
      </c>
      <c r="T21" s="18">
        <f>'Formato 6 d)'!F29</f>
        <v>1</v>
      </c>
      <c r="U21" s="18">
        <f>'Formato 6 d)'!G29</f>
        <v>2</v>
      </c>
    </row>
    <row r="22" spans="1:21" x14ac:dyDescent="0.2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1</v>
      </c>
      <c r="Q22" s="18">
        <f>'Formato 6 d)'!C30</f>
        <v>1</v>
      </c>
      <c r="R22" s="18">
        <f>'Formato 6 d)'!D30</f>
        <v>3</v>
      </c>
      <c r="S22" s="18">
        <f>'Formato 6 d)'!E30</f>
        <v>1</v>
      </c>
      <c r="T22" s="18">
        <f>'Formato 6 d)'!F30</f>
        <v>1</v>
      </c>
      <c r="U22" s="18">
        <f>'Formato 6 d)'!G30</f>
        <v>2</v>
      </c>
    </row>
    <row r="23" spans="1:21" x14ac:dyDescent="0.2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1</v>
      </c>
      <c r="Q23" s="18">
        <f>'Formato 6 d)'!C31</f>
        <v>1</v>
      </c>
      <c r="R23" s="18">
        <f>'Formato 6 d)'!D31</f>
        <v>3</v>
      </c>
      <c r="S23" s="18">
        <f>'Formato 6 d)'!E31</f>
        <v>1</v>
      </c>
      <c r="T23" s="18">
        <f>'Formato 6 d)'!F31</f>
        <v>1</v>
      </c>
      <c r="U23" s="18">
        <f>'Formato 6 d)'!G31</f>
        <v>2</v>
      </c>
    </row>
    <row r="24" spans="1:21" x14ac:dyDescent="0.2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16</v>
      </c>
      <c r="Q24" s="18">
        <f>'Formato 6 d)'!C33</f>
        <v>16</v>
      </c>
      <c r="R24" s="18">
        <f>'Formato 6 d)'!D33</f>
        <v>48</v>
      </c>
      <c r="S24" s="18">
        <f>'Formato 6 d)'!E33</f>
        <v>16</v>
      </c>
      <c r="T24" s="18">
        <f>'Formato 6 d)'!F33</f>
        <v>16</v>
      </c>
      <c r="U24" s="18">
        <f>'Formato 6 d)'!G33</f>
        <v>32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1" t="s">
        <v>413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414</v>
      </c>
      <c r="B3" s="157"/>
      <c r="C3" s="157"/>
      <c r="D3" s="157"/>
      <c r="E3" s="157"/>
      <c r="F3" s="157"/>
      <c r="G3" s="158"/>
    </row>
    <row r="4" spans="1:7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2019</v>
      </c>
      <c r="C6" s="181" t="str">
        <f>ANIO2P</f>
        <v>2020 (d)</v>
      </c>
      <c r="D6" s="181" t="str">
        <f>ANIO3P</f>
        <v>2021 (d)</v>
      </c>
      <c r="E6" s="181" t="str">
        <f>ANIO4P</f>
        <v>2022 (d)</v>
      </c>
      <c r="F6" s="181" t="str">
        <f>ANIO5P</f>
        <v>2023 (d)</v>
      </c>
      <c r="G6" s="181" t="str">
        <f>ANIO6P</f>
        <v>2024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 t="shared" ref="B8:G8" si="0">SUM(B9:B20)</f>
        <v>12</v>
      </c>
      <c r="C8" s="59">
        <f t="shared" si="0"/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x14ac:dyDescent="0.2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x14ac:dyDescent="0.2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 t="shared" ref="B22:G22" si="1">SUM(B23:B27)</f>
        <v>5</v>
      </c>
      <c r="C22" s="61">
        <f t="shared" si="1"/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x14ac:dyDescent="0.2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2">B30</f>
        <v>1</v>
      </c>
      <c r="C29" s="61">
        <f t="shared" si="2"/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3">B29+B22+B8</f>
        <v>18</v>
      </c>
      <c r="C32" s="61">
        <f t="shared" si="3"/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 t="shared" si="3"/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 t="shared" ref="B37:G37" si="4">B36+B35</f>
        <v>2</v>
      </c>
      <c r="C37" s="61">
        <f t="shared" si="4"/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 t="shared" si="4"/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1" t="s">
        <v>451</v>
      </c>
      <c r="B1" s="171"/>
      <c r="C1" s="171"/>
      <c r="D1" s="171"/>
      <c r="E1" s="171"/>
      <c r="F1" s="171"/>
      <c r="G1" s="171"/>
    </row>
    <row r="2" spans="1:7" customFormat="1" x14ac:dyDescent="0.2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customFormat="1" x14ac:dyDescent="0.25">
      <c r="A3" s="156" t="s">
        <v>452</v>
      </c>
      <c r="B3" s="157"/>
      <c r="C3" s="157"/>
      <c r="D3" s="157"/>
      <c r="E3" s="157"/>
      <c r="F3" s="157"/>
      <c r="G3" s="158"/>
    </row>
    <row r="4" spans="1:7" customFormat="1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customFormat="1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2019</v>
      </c>
      <c r="C6" s="181" t="str">
        <f>ANIO2P</f>
        <v>2020 (d)</v>
      </c>
      <c r="D6" s="181" t="str">
        <f>ANIO3P</f>
        <v>2021 (d)</v>
      </c>
      <c r="E6" s="181" t="str">
        <f>ANIO4P</f>
        <v>2022 (d)</v>
      </c>
      <c r="F6" s="181" t="str">
        <f>ANIO5P</f>
        <v>2023 (d)</v>
      </c>
      <c r="G6" s="181" t="str">
        <f>ANIO6P</f>
        <v>2024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 t="shared" ref="B8:G8" si="0">SUM(B9:B17)</f>
        <v>9</v>
      </c>
      <c r="C8" s="59">
        <f t="shared" si="0"/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 t="shared" ref="B19:G19" si="1">SUM(B20:B28)</f>
        <v>9</v>
      </c>
      <c r="C19" s="61">
        <f t="shared" si="1"/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 t="shared" ref="B30:G30" si="2">B8+B19</f>
        <v>18</v>
      </c>
      <c r="C30" s="61">
        <f t="shared" si="2"/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466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467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2013 ¹ (c)</v>
      </c>
      <c r="C5" s="186" t="str">
        <f>ANIO4R</f>
        <v>2014 ¹ (c)</v>
      </c>
      <c r="D5" s="186" t="str">
        <f>ANIO3R</f>
        <v>2015 ¹ (c)</v>
      </c>
      <c r="E5" s="186" t="str">
        <f>ANIO2R</f>
        <v>2016 ¹ (c)</v>
      </c>
      <c r="F5" s="186" t="str">
        <f>ANIO1R</f>
        <v>2017 ¹ (c)</v>
      </c>
      <c r="G5" s="51">
        <f>ANIO_INFORME</f>
        <v>2018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 t="shared" ref="B7:G7" si="0">SUM(B8:B19)</f>
        <v>9</v>
      </c>
      <c r="C7" s="59">
        <f t="shared" si="0"/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 t="shared" ref="B21:G21" si="1">SUM(B22:B26)</f>
        <v>3.75</v>
      </c>
      <c r="C21" s="61">
        <f t="shared" si="1"/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 t="shared" ref="B28:G28" si="2">B29</f>
        <v>0.75</v>
      </c>
      <c r="C28" s="61">
        <f t="shared" si="2"/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 t="shared" ref="B31:G31" si="3">B7+B21+B28</f>
        <v>13.5</v>
      </c>
      <c r="C31" s="61">
        <f t="shared" si="3"/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 t="shared" ref="B36:G36" si="4">B34+B35</f>
        <v>1.5</v>
      </c>
      <c r="C36" s="61">
        <f t="shared" si="4"/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490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491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2013 ¹ (c)</v>
      </c>
      <c r="C5" s="186" t="str">
        <f>ANIO4R</f>
        <v>2014 ¹ (c)</v>
      </c>
      <c r="D5" s="186" t="str">
        <f>ANIO3R</f>
        <v>2015 ¹ (c)</v>
      </c>
      <c r="E5" s="186" t="str">
        <f>ANIO2R</f>
        <v>2016 ¹ (c)</v>
      </c>
      <c r="F5" s="186" t="str">
        <f>ANIO1R</f>
        <v>2017 ¹ (c)</v>
      </c>
      <c r="G5" s="51">
        <f>ANIO_INFORME</f>
        <v>2018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x14ac:dyDescent="0.25">
      <c r="A7" s="52" t="s">
        <v>492</v>
      </c>
      <c r="B7" s="59">
        <f t="shared" ref="B7:G7" si="0">SUM(B8:B16)</f>
        <v>6.75</v>
      </c>
      <c r="C7" s="59">
        <f t="shared" si="0"/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 t="shared" ref="B18:G18" si="1">SUM(B19:B27)</f>
        <v>6.75</v>
      </c>
      <c r="C18" s="61">
        <f t="shared" si="1"/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 t="shared" ref="B29:G29" si="2">B7+B18</f>
        <v>13.5</v>
      </c>
      <c r="C29" s="60">
        <f t="shared" si="2"/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x14ac:dyDescent="0.2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x14ac:dyDescent="0.2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x14ac:dyDescent="0.2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x14ac:dyDescent="0.2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x14ac:dyDescent="0.2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x14ac:dyDescent="0.2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x14ac:dyDescent="0.2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x14ac:dyDescent="0.2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x14ac:dyDescent="0.2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x14ac:dyDescent="0.25">
      <c r="A2" s="153" t="str">
        <f>ENTE_PUBLICO</f>
        <v>SISTEMA MUNICIPAL PARA EL DESARROLLO INETGRAL DE LA FAMILIA DE SAN FELIPE GUANAJUATO, Gobierno del Estado de Guanajuato</v>
      </c>
      <c r="B2" s="154"/>
      <c r="C2" s="154"/>
      <c r="D2" s="154"/>
      <c r="E2" s="154"/>
      <c r="F2" s="155"/>
    </row>
    <row r="3" spans="1:7" x14ac:dyDescent="0.25">
      <c r="A3" s="162" t="s">
        <v>496</v>
      </c>
      <c r="B3" s="163"/>
      <c r="C3" s="163"/>
      <c r="D3" s="163"/>
      <c r="E3" s="163"/>
      <c r="F3" s="164"/>
    </row>
    <row r="4" spans="1:7" ht="30" x14ac:dyDescent="0.2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x14ac:dyDescent="0.2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x14ac:dyDescent="0.2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x14ac:dyDescent="0.25">
      <c r="A13" s="139" t="s">
        <v>509</v>
      </c>
      <c r="B13" s="60"/>
      <c r="C13" s="60"/>
      <c r="D13" s="60"/>
      <c r="E13" s="60"/>
      <c r="F13" s="60"/>
    </row>
    <row r="14" spans="1:7" x14ac:dyDescent="0.2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x14ac:dyDescent="0.25">
      <c r="A17" s="139" t="s">
        <v>509</v>
      </c>
      <c r="B17" s="60"/>
      <c r="C17" s="60"/>
      <c r="D17" s="60"/>
      <c r="E17" s="60"/>
      <c r="F17" s="60"/>
    </row>
    <row r="18" spans="1:6" x14ac:dyDescent="0.2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x14ac:dyDescent="0.25">
      <c r="A22" s="64" t="s">
        <v>515</v>
      </c>
      <c r="B22" s="146"/>
      <c r="C22" s="146"/>
      <c r="D22" s="146"/>
      <c r="E22" s="146"/>
      <c r="F22" s="146"/>
    </row>
    <row r="23" spans="1:6" x14ac:dyDescent="0.2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x14ac:dyDescent="0.25">
      <c r="A25" s="137" t="s">
        <v>518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57" zoomScale="90" zoomScaleNormal="90" workbookViewId="0">
      <selection activeCell="F82" sqref="F82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x14ac:dyDescent="0.25">
      <c r="A2" s="153" t="str">
        <f>ENTE_PUBLICO_A</f>
        <v>SISTEMA MUNICIPAL PARA EL DESARROLLO INETGRAL DE LA FAMILIA DE SAN FELIPE GUANAJUATO,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x14ac:dyDescent="0.25">
      <c r="A4" s="159" t="str">
        <f>PERIODO_INFORME</f>
        <v>Al 31 de diciembre de 2017 y al 30 de marzo de 2018 (b)</v>
      </c>
      <c r="B4" s="160"/>
      <c r="C4" s="160"/>
      <c r="D4" s="160"/>
      <c r="E4" s="160"/>
      <c r="F4" s="161"/>
    </row>
    <row r="5" spans="1:6" x14ac:dyDescent="0.25">
      <c r="A5" s="162" t="s">
        <v>118</v>
      </c>
      <c r="B5" s="163"/>
      <c r="C5" s="163"/>
      <c r="D5" s="163"/>
      <c r="E5" s="163"/>
      <c r="F5" s="164"/>
    </row>
    <row r="6" spans="1:6" s="3" customFormat="1" ht="30" x14ac:dyDescent="0.25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v>816804.74</v>
      </c>
      <c r="C9" s="60">
        <v>690368.46</v>
      </c>
      <c r="D9" s="100" t="s">
        <v>54</v>
      </c>
      <c r="E9" s="60">
        <v>1101869.8</v>
      </c>
      <c r="F9" s="60">
        <v>908017.69</v>
      </c>
    </row>
    <row r="10" spans="1:6" x14ac:dyDescent="0.25">
      <c r="A10" s="96" t="s">
        <v>4</v>
      </c>
      <c r="B10" s="60"/>
      <c r="C10" s="60"/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/>
      <c r="C11" s="60"/>
      <c r="D11" s="101" t="s">
        <v>56</v>
      </c>
      <c r="E11" s="60">
        <v>909848.22</v>
      </c>
      <c r="F11" s="60">
        <v>548993.22</v>
      </c>
    </row>
    <row r="12" spans="1:6" x14ac:dyDescent="0.25">
      <c r="A12" s="96" t="s">
        <v>6</v>
      </c>
      <c r="B12" s="77">
        <v>816804.74</v>
      </c>
      <c r="C12" s="60">
        <v>690368.46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>
        <v>100000</v>
      </c>
      <c r="F15" s="60">
        <v>100000</v>
      </c>
    </row>
    <row r="16" spans="1:6" x14ac:dyDescent="0.25">
      <c r="A16" s="96" t="s">
        <v>10</v>
      </c>
      <c r="B16" s="60"/>
      <c r="C16" s="60"/>
      <c r="D16" s="101" t="s">
        <v>61</v>
      </c>
      <c r="E16" s="60">
        <v>170702.85</v>
      </c>
      <c r="F16" s="60">
        <v>337705.74</v>
      </c>
    </row>
    <row r="17" spans="1:6" x14ac:dyDescent="0.25">
      <c r="A17" s="95" t="s">
        <v>11</v>
      </c>
      <c r="B17" s="60">
        <v>-151506.29</v>
      </c>
      <c r="C17" s="60">
        <v>3347.4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>
        <v>-78681.27</v>
      </c>
      <c r="F18" s="60">
        <v>78681.27</v>
      </c>
    </row>
    <row r="19" spans="1:6" x14ac:dyDescent="0.25">
      <c r="A19" s="97" t="s">
        <v>13</v>
      </c>
      <c r="B19" s="60">
        <v>4869.0200000000004</v>
      </c>
      <c r="C19" s="60">
        <v>4817.72</v>
      </c>
      <c r="D19" s="100" t="s">
        <v>64</v>
      </c>
      <c r="E19" s="60"/>
      <c r="F19" s="60"/>
    </row>
    <row r="20" spans="1:6" x14ac:dyDescent="0.25">
      <c r="A20" s="97" t="s">
        <v>14</v>
      </c>
      <c r="B20" s="60">
        <v>47675.87</v>
      </c>
      <c r="C20" s="60">
        <v>14108.84</v>
      </c>
      <c r="D20" s="101" t="s">
        <v>65</v>
      </c>
      <c r="E20" s="60"/>
      <c r="F20" s="60"/>
    </row>
    <row r="21" spans="1:6" x14ac:dyDescent="0.25">
      <c r="A21" s="97" t="s">
        <v>15</v>
      </c>
      <c r="B21" s="60"/>
      <c r="C21" s="60"/>
      <c r="D21" s="101" t="s">
        <v>66</v>
      </c>
      <c r="E21" s="60"/>
      <c r="F21" s="60"/>
    </row>
    <row r="22" spans="1:6" x14ac:dyDescent="0.25">
      <c r="A22" s="97" t="s">
        <v>16</v>
      </c>
      <c r="B22" s="60">
        <v>13000</v>
      </c>
      <c r="C22" s="60">
        <v>0</v>
      </c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/>
      <c r="F23" s="60"/>
    </row>
    <row r="24" spans="1:6" x14ac:dyDescent="0.25">
      <c r="A24" s="97" t="s">
        <v>18</v>
      </c>
      <c r="B24" s="60">
        <v>-217051.18</v>
      </c>
      <c r="C24" s="60">
        <v>-15579.16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v>0</v>
      </c>
      <c r="C25" s="60"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/>
      <c r="F27" s="60"/>
    </row>
    <row r="28" spans="1:6" x14ac:dyDescent="0.25">
      <c r="A28" s="97" t="s">
        <v>22</v>
      </c>
      <c r="B28" s="60"/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/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v>0</v>
      </c>
      <c r="C31" s="60">
        <v>0</v>
      </c>
      <c r="D31" s="100" t="s">
        <v>76</v>
      </c>
      <c r="E31" s="60"/>
      <c r="F31" s="60"/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1914232.4</v>
      </c>
      <c r="C37" s="60">
        <v>1019304.9</v>
      </c>
      <c r="D37" s="101" t="s">
        <v>82</v>
      </c>
      <c r="E37" s="60"/>
      <c r="F37" s="60"/>
    </row>
    <row r="38" spans="1:6" x14ac:dyDescent="0.25">
      <c r="A38" s="95" t="s">
        <v>119</v>
      </c>
      <c r="B38" s="60"/>
      <c r="C38" s="60"/>
      <c r="D38" s="100" t="s">
        <v>83</v>
      </c>
      <c r="E38" s="60"/>
      <c r="F38" s="60"/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v>0</v>
      </c>
      <c r="C41" s="60"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/>
      <c r="F42" s="60"/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2579530.8499999996</v>
      </c>
      <c r="C47" s="61">
        <f>C9+C17+C25+C31+C38+C41+C37</f>
        <v>1713020.76</v>
      </c>
      <c r="D47" s="99" t="s">
        <v>91</v>
      </c>
      <c r="E47" s="61">
        <f>E9+E19+E23+E26+E27+E31+E38+E42</f>
        <v>1101869.8</v>
      </c>
      <c r="F47" s="61">
        <f>F9+F19+F23+F26+F27+F31+F38+F42</f>
        <v>908017.69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4373788</v>
      </c>
      <c r="C52" s="60">
        <v>4373788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1626647.15</v>
      </c>
      <c r="C53" s="60">
        <v>1626647.15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64870</v>
      </c>
      <c r="C54" s="60">
        <v>64870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-377095.85</v>
      </c>
      <c r="C55" s="60">
        <v>-377095.85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1101869.8</v>
      </c>
      <c r="F59" s="61">
        <f>F47+F57</f>
        <v>908017.69</v>
      </c>
    </row>
    <row r="60" spans="1:6" x14ac:dyDescent="0.25">
      <c r="A60" s="55" t="s">
        <v>50</v>
      </c>
      <c r="B60" s="61">
        <f>SUM(B50:B58)</f>
        <v>5688209.3000000007</v>
      </c>
      <c r="C60" s="61">
        <f>SUM(C50:C58)</f>
        <v>5688209.3000000007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8267740.1500000004</v>
      </c>
      <c r="C62" s="61">
        <f>SUM(C47+C60)</f>
        <v>7401230.0600000005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E64+E65</f>
        <v>2145.9500000000003</v>
      </c>
      <c r="F63" s="77">
        <f>F64+F65</f>
        <v>2145.9500000000003</v>
      </c>
    </row>
    <row r="64" spans="1:6" x14ac:dyDescent="0.25">
      <c r="A64" s="54"/>
      <c r="B64" s="54"/>
      <c r="C64" s="54"/>
      <c r="D64" s="103" t="s">
        <v>103</v>
      </c>
      <c r="E64" s="77">
        <v>2145.94</v>
      </c>
      <c r="F64" s="77">
        <v>2145.94</v>
      </c>
    </row>
    <row r="65" spans="1:6" x14ac:dyDescent="0.25">
      <c r="A65" s="54"/>
      <c r="B65" s="54"/>
      <c r="C65" s="54"/>
      <c r="D65" s="41" t="s">
        <v>104</v>
      </c>
      <c r="E65" s="77">
        <v>0.01</v>
      </c>
      <c r="F65" s="77">
        <v>0.01</v>
      </c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E69+E70</f>
        <v>7163724.4000000004</v>
      </c>
      <c r="F68" s="77">
        <f>F69+F70</f>
        <v>6491066.4199999999</v>
      </c>
    </row>
    <row r="69" spans="1:6" x14ac:dyDescent="0.25">
      <c r="A69" s="12"/>
      <c r="B69" s="54"/>
      <c r="C69" s="54"/>
      <c r="D69" s="103" t="s">
        <v>107</v>
      </c>
      <c r="E69" s="77">
        <v>672657.98</v>
      </c>
      <c r="F69" s="77">
        <v>186279.97</v>
      </c>
    </row>
    <row r="70" spans="1:6" x14ac:dyDescent="0.25">
      <c r="A70" s="12"/>
      <c r="B70" s="54"/>
      <c r="C70" s="54"/>
      <c r="D70" s="103" t="s">
        <v>108</v>
      </c>
      <c r="E70" s="77">
        <v>6491066.4199999999</v>
      </c>
      <c r="F70" s="77">
        <v>6304786.4500000002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/>
      <c r="F75" s="77"/>
    </row>
    <row r="76" spans="1:6" x14ac:dyDescent="0.25">
      <c r="A76" s="12"/>
      <c r="B76" s="54"/>
      <c r="C76" s="54"/>
      <c r="D76" s="100" t="s">
        <v>113</v>
      </c>
      <c r="E76" s="60"/>
      <c r="F76" s="60"/>
    </row>
    <row r="77" spans="1:6" x14ac:dyDescent="0.25">
      <c r="A77" s="12"/>
      <c r="B77" s="54"/>
      <c r="C77" s="54"/>
      <c r="D77" s="100" t="s">
        <v>114</v>
      </c>
      <c r="E77" s="60"/>
      <c r="F77" s="60"/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7165870.3500000006</v>
      </c>
      <c r="F79" s="61">
        <f>F63+F68+F75</f>
        <v>6493212.3700000001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8267740.1500000004</v>
      </c>
      <c r="F81" s="61">
        <f>F59+F79</f>
        <v>7401230.0600000005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816804.74</v>
      </c>
      <c r="Q4" s="18">
        <f>'Formato 1'!C9</f>
        <v>690368.46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816804.74</v>
      </c>
      <c r="Q7" s="18">
        <f>'Formato 1'!C12</f>
        <v>690368.46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-151506.29</v>
      </c>
      <c r="Q12" s="18">
        <f>'Formato 1'!C17</f>
        <v>3347.4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4869.0200000000004</v>
      </c>
      <c r="Q14" s="18">
        <f>'Formato 1'!C19</f>
        <v>4817.72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47675.87</v>
      </c>
      <c r="Q15" s="18">
        <f>'Formato 1'!C20</f>
        <v>14108.84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-217051.18</v>
      </c>
      <c r="Q19" s="18">
        <f>'Formato 1'!C24</f>
        <v>-15579.16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1914232.4</v>
      </c>
      <c r="Q32" s="18">
        <f>'Formato 1'!C37</f>
        <v>1019304.9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1914232.4</v>
      </c>
      <c r="Q33" s="18">
        <f>'Formato 1'!C37</f>
        <v>1019304.9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2579530.8499999996</v>
      </c>
      <c r="Q42" s="18">
        <f>'Formato 1'!C47</f>
        <v>1713020.76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4373788</v>
      </c>
      <c r="Q46">
        <f>'Formato 1'!C52</f>
        <v>4373788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1626647.15</v>
      </c>
      <c r="Q47">
        <f>'Formato 1'!C53</f>
        <v>1626647.15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64870</v>
      </c>
      <c r="Q48">
        <f>'Formato 1'!C54</f>
        <v>64870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-377095.85</v>
      </c>
      <c r="Q49">
        <f>'Formato 1'!C55</f>
        <v>-377095.85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5688209.3000000007</v>
      </c>
      <c r="Q53">
        <f>'Formato 1'!C60</f>
        <v>5688209.3000000007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8267740.1500000004</v>
      </c>
      <c r="Q54">
        <f>'Formato 1'!C62</f>
        <v>7401230.0600000005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1101869.8</v>
      </c>
      <c r="Q57">
        <f>'Formato 1'!F9</f>
        <v>908017.69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909848.22</v>
      </c>
      <c r="Q59">
        <f>'Formato 1'!F11</f>
        <v>548993.22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170702.85</v>
      </c>
      <c r="Q64">
        <f>'Formato 1'!F16</f>
        <v>337705.74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-78681.27</v>
      </c>
      <c r="Q66">
        <f>'Formato 1'!F18</f>
        <v>78681.27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1101869.8</v>
      </c>
      <c r="Q95">
        <f>'Formato 1'!F47</f>
        <v>908017.69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1101869.8</v>
      </c>
      <c r="Q104">
        <f>'Formato 1'!F59</f>
        <v>908017.69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2145.9500000000003</v>
      </c>
      <c r="Q106">
        <f>'Formato 1'!F63</f>
        <v>2145.9500000000003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2145.94</v>
      </c>
      <c r="Q107">
        <f>'Formato 1'!F64</f>
        <v>2145.94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7163724.4000000004</v>
      </c>
      <c r="Q110">
        <f>'Formato 1'!F68</f>
        <v>6491066.4199999999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672657.98</v>
      </c>
      <c r="Q111">
        <f>'Formato 1'!F69</f>
        <v>186279.97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6491066.4199999999</v>
      </c>
      <c r="Q112">
        <f>'Formato 1'!F70</f>
        <v>6304786.4500000002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7165870.3500000006</v>
      </c>
      <c r="Q119">
        <f>'Formato 1'!F79</f>
        <v>6493212.3700000001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8267740.1500000004</v>
      </c>
      <c r="Q120">
        <f>'Formato 1'!F81</f>
        <v>7401230.0600000005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20" zoomScale="90" zoomScaleNormal="90" workbookViewId="0">
      <selection activeCell="A31" sqref="A31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x14ac:dyDescent="0.25">
      <c r="A2" s="153" t="str">
        <f>ENTE_PUBLICO_A</f>
        <v>SISTEMA MUNICIPAL PARA EL DESARROLLO INETGRAL DE LA FAMILIA DE SAN FELIPE GUANAJUATO,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x14ac:dyDescent="0.25">
      <c r="A4" s="159" t="str">
        <f>PERIODO_INFORME</f>
        <v>Al 31 de diciembre de 2017 y al 30 de marzo de 2018 (b)</v>
      </c>
      <c r="B4" s="160"/>
      <c r="C4" s="160"/>
      <c r="D4" s="160"/>
      <c r="E4" s="160"/>
      <c r="F4" s="160"/>
      <c r="G4" s="160"/>
      <c r="H4" s="161"/>
    </row>
    <row r="5" spans="1:9" x14ac:dyDescent="0.2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0</v>
      </c>
      <c r="C18" s="132"/>
      <c r="D18" s="132"/>
      <c r="E18" s="132"/>
      <c r="F18" s="61">
        <v>0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0</v>
      </c>
      <c r="C20" s="61">
        <f t="shared" ref="C20:H20" si="1">C8+C18</f>
        <v>0</v>
      </c>
      <c r="D20" s="61">
        <f t="shared" si="1"/>
        <v>0</v>
      </c>
      <c r="E20" s="61">
        <f t="shared" si="1"/>
        <v>0</v>
      </c>
      <c r="F20" s="61">
        <f t="shared" si="1"/>
        <v>0</v>
      </c>
      <c r="G20" s="61">
        <f t="shared" si="1"/>
        <v>0</v>
      </c>
      <c r="H20" s="61">
        <f t="shared" si="1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si="0"/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topLeftCell="D2" zoomScale="90" zoomScaleNormal="90" workbookViewId="0">
      <selection activeCell="F19" sqref="F1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x14ac:dyDescent="0.25">
      <c r="A2" s="153" t="str">
        <f>ENTE_PUBLICO_A</f>
        <v>SISTEMA MUNICIPAL PARA EL DESARROLLO INETGRAL DE LA FAMILIA DE SAN FELIPE GUANAJUATO,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x14ac:dyDescent="0.25">
      <c r="A4" s="159" t="str">
        <f>TRIMESTRE</f>
        <v>Del 1 de enero al 30 de marzo de 2018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x14ac:dyDescent="0.2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2018 (k)</v>
      </c>
      <c r="J6" s="131" t="str">
        <f>MONTO2</f>
        <v>Monto pagado de la inversión actualizado al 30 de marzo de 2018 (l)</v>
      </c>
      <c r="K6" s="131" t="str">
        <f>SALDO_PENDIENTE</f>
        <v>Saldo pendiente por pagar de la inversión al 30 de marzo de 2018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x14ac:dyDescent="0.2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x14ac:dyDescent="0.2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x14ac:dyDescent="0.2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x14ac:dyDescent="0.2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x14ac:dyDescent="0.2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x14ac:dyDescent="0.2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x14ac:dyDescent="0.2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2018-04-16T20:20:05Z</dcterms:modified>
</cp:coreProperties>
</file>